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CBCB7E0E-FB05-46D9-A22B-B390F1361BA6}" xr6:coauthVersionLast="47" xr6:coauthVersionMax="47" xr10:uidLastSave="{6DAC593A-2386-4573-9E0A-2C78859BC5EB}"/>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30936" windowHeight="1677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s="1"/>
  <c r="P18" i="4"/>
  <c r="P21" i="4"/>
  <c r="Q21" i="4" s="1"/>
  <c r="R21" i="4" s="1"/>
  <c r="P20" i="4"/>
  <c r="P17" i="4"/>
  <c r="Q16" i="4" s="1"/>
  <c r="P16" i="4"/>
  <c r="P15" i="4"/>
  <c r="Q15" i="4" s="1"/>
  <c r="P14" i="4"/>
  <c r="Q14" i="4" s="1"/>
  <c r="P13" i="4"/>
  <c r="Q13"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D112" i="6" s="1"/>
  <c r="B111" i="6"/>
  <c r="G111" i="6" s="1"/>
  <c r="B110" i="6"/>
  <c r="B109" i="6"/>
  <c r="B108" i="6"/>
  <c r="B107" i="6"/>
  <c r="B106" i="6"/>
  <c r="B105" i="6"/>
  <c r="B104" i="6"/>
  <c r="B103" i="6"/>
  <c r="G103" i="6" s="1"/>
  <c r="B102" i="6"/>
  <c r="B101" i="6"/>
  <c r="B100" i="6"/>
  <c r="B99" i="6"/>
  <c r="G99" i="6" s="1"/>
  <c r="B98" i="6"/>
  <c r="B96" i="6"/>
  <c r="B95" i="6"/>
  <c r="G95" i="6" s="1"/>
  <c r="B94" i="6"/>
  <c r="G94" i="6" s="1"/>
  <c r="B92" i="6"/>
  <c r="B91" i="6"/>
  <c r="B90" i="6"/>
  <c r="B89" i="6"/>
  <c r="B88" i="6"/>
  <c r="B87" i="6"/>
  <c r="B86" i="6"/>
  <c r="B85" i="6"/>
  <c r="B84" i="6"/>
  <c r="B83" i="6"/>
  <c r="B81" i="6"/>
  <c r="B80" i="6"/>
  <c r="B79" i="6"/>
  <c r="B78" i="6"/>
  <c r="B77" i="6"/>
  <c r="B76" i="6"/>
  <c r="G76" i="6" s="1"/>
  <c r="B75" i="6"/>
  <c r="B74" i="6"/>
  <c r="B73" i="6"/>
  <c r="B72" i="6"/>
  <c r="B70" i="6"/>
  <c r="B69" i="6"/>
  <c r="B68" i="6"/>
  <c r="B67" i="6"/>
  <c r="B66" i="6"/>
  <c r="B65" i="6"/>
  <c r="B64" i="6"/>
  <c r="B63" i="6"/>
  <c r="B62" i="6"/>
  <c r="B61" i="6"/>
  <c r="B59" i="6"/>
  <c r="B58" i="6"/>
  <c r="B57" i="6"/>
  <c r="B56" i="6"/>
  <c r="B55" i="6"/>
  <c r="B54" i="6"/>
  <c r="B53" i="6"/>
  <c r="G53" i="6" s="1"/>
  <c r="B52" i="6"/>
  <c r="G52" i="6" s="1"/>
  <c r="B51" i="6"/>
  <c r="B50" i="6"/>
  <c r="B48" i="6"/>
  <c r="B47" i="6"/>
  <c r="B46" i="6"/>
  <c r="B45" i="6"/>
  <c r="B44" i="6"/>
  <c r="B43" i="6"/>
  <c r="B42" i="6"/>
  <c r="B41" i="6"/>
  <c r="B40" i="6"/>
  <c r="B39" i="6"/>
  <c r="B37" i="6"/>
  <c r="B36" i="6"/>
  <c r="B35" i="6"/>
  <c r="B34" i="6"/>
  <c r="B33" i="6"/>
  <c r="G33" i="6" s="1"/>
  <c r="B32" i="6"/>
  <c r="B31" i="6"/>
  <c r="B30" i="6"/>
  <c r="B29" i="6"/>
  <c r="G29" i="6" s="1"/>
  <c r="B28" i="6"/>
  <c r="B26" i="6"/>
  <c r="B25" i="6"/>
  <c r="B24" i="6"/>
  <c r="B23" i="6"/>
  <c r="B22" i="6"/>
  <c r="B21" i="6"/>
  <c r="G21" i="6" s="1"/>
  <c r="B20" i="6"/>
  <c r="G20" i="6" s="1"/>
  <c r="B19" i="6"/>
  <c r="B18" i="6"/>
  <c r="B17" i="6"/>
  <c r="B15" i="6"/>
  <c r="B13" i="6"/>
  <c r="B12" i="6"/>
  <c r="B11" i="6"/>
  <c r="G11" i="6" s="1"/>
  <c r="H11" i="6" s="1"/>
  <c r="B10" i="6"/>
  <c r="G10" i="6" s="1"/>
  <c r="H10" i="6" s="1"/>
  <c r="D10" i="6" s="1"/>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V429" i="5"/>
  <c r="E429" i="5"/>
  <c r="X429" i="5" s="1"/>
  <c r="V430" i="5"/>
  <c r="E430" i="5"/>
  <c r="X430" i="5" s="1"/>
  <c r="V431" i="5"/>
  <c r="E431" i="5"/>
  <c r="X431" i="5" s="1"/>
  <c r="V432" i="5"/>
  <c r="E432" i="5"/>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2" i="6"/>
  <c r="G101" i="6"/>
  <c r="G100" i="6"/>
  <c r="G88" i="6"/>
  <c r="G87" i="6"/>
  <c r="G86" i="6"/>
  <c r="G85" i="6"/>
  <c r="G84" i="6"/>
  <c r="G83" i="6"/>
  <c r="G77" i="6"/>
  <c r="G75" i="6"/>
  <c r="G74" i="6"/>
  <c r="G73" i="6"/>
  <c r="G72" i="6"/>
  <c r="J74" i="6"/>
  <c r="G66" i="6"/>
  <c r="G65" i="6"/>
  <c r="G64" i="6"/>
  <c r="G63" i="6"/>
  <c r="G62" i="6"/>
  <c r="G61" i="6"/>
  <c r="G55" i="6"/>
  <c r="G54" i="6"/>
  <c r="G51" i="6"/>
  <c r="G50" i="6"/>
  <c r="G44" i="6"/>
  <c r="G43" i="6"/>
  <c r="G42" i="6"/>
  <c r="G41" i="6"/>
  <c r="G40" i="6"/>
  <c r="G39" i="6"/>
  <c r="G32" i="6"/>
  <c r="G31" i="6"/>
  <c r="G30" i="6"/>
  <c r="G28" i="6"/>
  <c r="G17" i="6"/>
  <c r="G9" i="6"/>
  <c r="H9" i="6" s="1"/>
  <c r="D9" i="6" s="1"/>
  <c r="C37" i="6"/>
  <c r="C36" i="6"/>
  <c r="C35" i="6"/>
  <c r="C34" i="6"/>
  <c r="I33" i="6"/>
  <c r="J33" i="6"/>
  <c r="I32" i="6"/>
  <c r="J32" i="6"/>
  <c r="I31" i="6"/>
  <c r="J31" i="6"/>
  <c r="I30" i="6"/>
  <c r="J30" i="6"/>
  <c r="I29" i="6"/>
  <c r="J29" i="6"/>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6" i="6"/>
  <c r="G98" i="6"/>
  <c r="G108" i="6"/>
  <c r="G109" i="6"/>
  <c r="G110" i="6"/>
  <c r="G13" i="6"/>
  <c r="H13" i="6"/>
  <c r="D13" i="6" s="1"/>
  <c r="G5" i="6"/>
  <c r="H5" i="6"/>
  <c r="F6" i="6"/>
  <c r="G6" i="6"/>
  <c r="H6" i="6"/>
  <c r="D6" i="6" s="1"/>
  <c r="G12" i="6"/>
  <c r="H12" i="6"/>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04" i="5"/>
  <c r="X152" i="5"/>
  <c r="X176" i="5"/>
  <c r="X220" i="5"/>
  <c r="X272" i="5"/>
  <c r="X332" i="5"/>
  <c r="X376" i="5"/>
  <c r="X380" i="5"/>
  <c r="X428" i="5"/>
  <c r="X432" i="5"/>
  <c r="X488" i="5"/>
  <c r="X536" i="5"/>
  <c r="X560" i="5"/>
  <c r="X636" i="5"/>
  <c r="X716" i="5"/>
  <c r="X744" i="5"/>
  <c r="X764" i="5"/>
  <c r="X872" i="5"/>
  <c r="X920" i="5"/>
  <c r="X944" i="5"/>
  <c r="X972" i="5"/>
  <c r="X1072" i="5"/>
  <c r="X1100" i="5"/>
  <c r="X1256" i="5"/>
  <c r="X1292" i="5"/>
  <c r="X1328" i="5"/>
  <c r="X1420" i="5"/>
  <c r="X1668" i="5"/>
  <c r="X1892" i="5"/>
  <c r="X2084" i="5"/>
  <c r="X2276"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8" i="4"/>
  <c r="P46" i="4"/>
  <c r="P57" i="4"/>
  <c r="P56" i="4"/>
  <c r="P45" i="4"/>
  <c r="P44" i="4"/>
  <c r="S45" i="4"/>
  <c r="T44" i="4" s="1"/>
  <c r="U44" i="4" s="1"/>
  <c r="S44" i="4"/>
  <c r="S46" i="4"/>
  <c r="S49" i="4"/>
  <c r="T48" i="4" s="1"/>
  <c r="U48" i="4" s="1"/>
  <c r="S48" i="4"/>
  <c r="S50" i="4"/>
  <c r="S51" i="4"/>
  <c r="T50" i="4" s="1"/>
  <c r="S21" i="4" l="1"/>
  <c r="T21" i="4" s="1"/>
  <c r="R17" i="4"/>
  <c r="R13" i="4"/>
  <c r="R14" i="4"/>
  <c r="U49" i="4"/>
  <c r="V49" i="4" s="1"/>
  <c r="U50" i="4"/>
  <c r="R15" i="4"/>
  <c r="R16" i="4"/>
  <c r="T49" i="4"/>
  <c r="Q12" i="4"/>
  <c r="R12" i="4" s="1"/>
  <c r="Q17" i="4"/>
  <c r="R18" i="4" s="1"/>
  <c r="Q19" i="4"/>
  <c r="T51" i="4"/>
  <c r="U51" i="4" s="1"/>
  <c r="T45" i="4"/>
  <c r="Q20" i="4"/>
  <c r="C5" i="5"/>
  <c r="AD5" i="5" s="1"/>
  <c r="C8" i="5"/>
  <c r="AD8" i="5" s="1"/>
  <c r="C16" i="5"/>
  <c r="AD16" i="5" s="1"/>
  <c r="V13" i="5"/>
  <c r="C12" i="5"/>
  <c r="AD12" i="5" s="1"/>
  <c r="C9" i="5"/>
  <c r="AD9" i="5" s="1"/>
  <c r="B9" i="5"/>
  <c r="B12" i="5"/>
  <c r="B8" i="5"/>
  <c r="C15" i="5"/>
  <c r="C11" i="5"/>
  <c r="C7" i="5"/>
  <c r="B5" i="5"/>
  <c r="B15" i="5"/>
  <c r="B11" i="5"/>
  <c r="B7" i="5"/>
  <c r="C10" i="5"/>
  <c r="C6" i="5"/>
  <c r="B10" i="5"/>
  <c r="B6" i="5"/>
  <c r="C15" i="6"/>
  <c r="C12" i="6"/>
  <c r="C13" i="6"/>
  <c r="C11" i="6"/>
  <c r="D11" i="6"/>
  <c r="C10" i="6"/>
  <c r="C9" i="6"/>
  <c r="C5" i="6"/>
  <c r="G65" i="4"/>
  <c r="C112" i="6"/>
  <c r="C6" i="6"/>
  <c r="G101" i="4"/>
  <c r="G53" i="4"/>
  <c r="G77" i="4"/>
  <c r="G89" i="4"/>
  <c r="D101" i="4"/>
  <c r="D53" i="4"/>
  <c r="D41" i="4"/>
  <c r="D89" i="4"/>
  <c r="D114" i="4"/>
  <c r="D77" i="4"/>
  <c r="D65" i="4"/>
  <c r="G114" i="4"/>
  <c r="V51" i="4" l="1"/>
  <c r="W51" i="4" s="1"/>
  <c r="V50" i="4"/>
  <c r="W50" i="4" s="1"/>
  <c r="S13" i="4"/>
  <c r="S12" i="4"/>
  <c r="T12" i="4" s="1"/>
  <c r="R19" i="4"/>
  <c r="R20" i="4"/>
  <c r="S20" i="4" s="1"/>
  <c r="S16" i="4"/>
  <c r="S17" i="4"/>
  <c r="U21" i="4"/>
  <c r="V21" i="4" s="1"/>
  <c r="S15" i="4"/>
  <c r="S14" i="4"/>
  <c r="V48" i="4"/>
  <c r="AB9" i="5"/>
  <c r="AB8" i="5"/>
  <c r="AB13" i="5"/>
  <c r="V12" i="5"/>
  <c r="F12" i="5" s="1"/>
  <c r="AD13" i="5"/>
  <c r="F124" i="6"/>
  <c r="C124" i="6" s="1"/>
  <c r="AD14" i="5"/>
  <c r="V14" i="5"/>
  <c r="AB14" i="5"/>
  <c r="AC16" i="5"/>
  <c r="AB16" i="5"/>
  <c r="AD11" i="5"/>
  <c r="AB11" i="5"/>
  <c r="V11" i="5"/>
  <c r="G11" i="5" s="1"/>
  <c r="V9" i="5"/>
  <c r="AC6" i="5"/>
  <c r="AB15" i="5"/>
  <c r="AD15" i="5"/>
  <c r="V15" i="5"/>
  <c r="AB12" i="5"/>
  <c r="AB10" i="5"/>
  <c r="V10" i="5"/>
  <c r="G10" i="5" s="1"/>
  <c r="AD10" i="5"/>
  <c r="AB7" i="5"/>
  <c r="V7" i="5"/>
  <c r="AD7" i="5"/>
  <c r="AC10" i="5"/>
  <c r="AC7" i="5"/>
  <c r="AC5" i="5"/>
  <c r="AC14" i="5"/>
  <c r="AC11" i="5"/>
  <c r="AB5" i="5"/>
  <c r="AC15" i="5"/>
  <c r="AD6" i="5"/>
  <c r="AB6" i="5"/>
  <c r="V6" i="5"/>
  <c r="G6" i="5" s="1"/>
  <c r="R13" i="5"/>
  <c r="X13" i="5"/>
  <c r="H13" i="5"/>
  <c r="V8" i="5"/>
  <c r="AC8" i="5"/>
  <c r="AC9" i="5"/>
  <c r="V5" i="5"/>
  <c r="AC12" i="5"/>
  <c r="AC13" i="5"/>
  <c r="V16" i="5"/>
  <c r="T16" i="4" l="1"/>
  <c r="T15" i="4"/>
  <c r="T20" i="4"/>
  <c r="U20" i="4" s="1"/>
  <c r="W48" i="4"/>
  <c r="S18" i="4"/>
  <c r="S19" i="4"/>
  <c r="T19" i="4" s="1"/>
  <c r="T14" i="4"/>
  <c r="T13" i="4"/>
  <c r="W21" i="4"/>
  <c r="X21" i="4" s="1"/>
  <c r="X50" i="4"/>
  <c r="Y50" i="4" s="1"/>
  <c r="X51" i="4"/>
  <c r="Y51" i="4" s="1"/>
  <c r="Z51" i="4" s="1"/>
  <c r="AA51" i="4" s="1"/>
  <c r="W49" i="4"/>
  <c r="E12" i="5"/>
  <c r="R12" i="5"/>
  <c r="I12" i="5"/>
  <c r="H12" i="5"/>
  <c r="J12" i="5"/>
  <c r="G12" i="5"/>
  <c r="E8" i="5"/>
  <c r="F8" i="5"/>
  <c r="R8" i="5"/>
  <c r="J8" i="5"/>
  <c r="G8" i="5"/>
  <c r="I8" i="5"/>
  <c r="H8" i="5"/>
  <c r="R6" i="5"/>
  <c r="J6" i="5"/>
  <c r="I6" i="5"/>
  <c r="H6" i="5"/>
  <c r="E6" i="5"/>
  <c r="F6" i="5"/>
  <c r="I7" i="5"/>
  <c r="H7" i="5"/>
  <c r="E7" i="5"/>
  <c r="F7" i="5"/>
  <c r="J7" i="5"/>
  <c r="R7" i="5"/>
  <c r="E5" i="5"/>
  <c r="F5" i="5"/>
  <c r="J5" i="5"/>
  <c r="H5" i="5"/>
  <c r="R5" i="5"/>
  <c r="I5" i="5"/>
  <c r="G5" i="5"/>
  <c r="R16" i="5"/>
  <c r="H10" i="5"/>
  <c r="E10" i="5"/>
  <c r="F10" i="5"/>
  <c r="I10" i="5"/>
  <c r="R10" i="5"/>
  <c r="J10" i="5"/>
  <c r="R9" i="5"/>
  <c r="J9" i="5"/>
  <c r="I9" i="5"/>
  <c r="H9" i="5"/>
  <c r="E9" i="5"/>
  <c r="F9" i="5"/>
  <c r="G9" i="5"/>
  <c r="G7" i="5"/>
  <c r="J15" i="5"/>
  <c r="F15" i="5"/>
  <c r="R15" i="5"/>
  <c r="E15" i="5"/>
  <c r="H15" i="5"/>
  <c r="I15" i="5"/>
  <c r="R11" i="5"/>
  <c r="J11" i="5"/>
  <c r="E11" i="5"/>
  <c r="F11" i="5"/>
  <c r="I11" i="5"/>
  <c r="H11" i="5"/>
  <c r="G15" i="5"/>
  <c r="H14" i="5"/>
  <c r="R14" i="5"/>
  <c r="T14" i="5"/>
  <c r="S13" i="5"/>
  <c r="S12" i="5"/>
  <c r="U19" i="4" l="1"/>
  <c r="U18" i="4"/>
  <c r="Y21" i="4"/>
  <c r="Z21" i="4" s="1"/>
  <c r="AB50" i="4"/>
  <c r="AC50" i="4" s="1"/>
  <c r="AB51" i="4"/>
  <c r="AC51" i="4" s="1"/>
  <c r="V19" i="4"/>
  <c r="V20" i="4"/>
  <c r="W20" i="4" s="1"/>
  <c r="T18" i="4"/>
  <c r="T17" i="4"/>
  <c r="U13" i="4"/>
  <c r="U12" i="4"/>
  <c r="V12" i="4" s="1"/>
  <c r="U15" i="4"/>
  <c r="U14" i="4"/>
  <c r="X48" i="4"/>
  <c r="X49" i="4"/>
  <c r="Y49" i="4" s="1"/>
  <c r="Z49" i="4" s="1"/>
  <c r="AA49" i="4" s="1"/>
  <c r="AB49" i="4" s="1"/>
  <c r="AC49" i="4" s="1"/>
  <c r="Z50" i="4"/>
  <c r="AA50" i="4" s="1"/>
  <c r="X14" i="5"/>
  <c r="X12" i="5"/>
  <c r="X7" i="5"/>
  <c r="X15" i="5"/>
  <c r="X16" i="5"/>
  <c r="X8" i="5"/>
  <c r="X9" i="5"/>
  <c r="X5" i="5"/>
  <c r="G124" i="6" a="1"/>
  <c r="G124" i="6" s="1"/>
  <c r="H124" i="6" s="1"/>
  <c r="D124" i="6" s="1"/>
  <c r="X6" i="5"/>
  <c r="X10" i="5"/>
  <c r="X11" i="5"/>
  <c r="S15" i="5"/>
  <c r="S9" i="5"/>
  <c r="S14" i="5"/>
  <c r="S10" i="5"/>
  <c r="S5" i="5"/>
  <c r="S16" i="5"/>
  <c r="T13" i="5"/>
  <c r="S6" i="5"/>
  <c r="S7" i="5"/>
  <c r="S8" i="5"/>
  <c r="S11" i="5"/>
  <c r="T12" i="5"/>
  <c r="V14" i="4" l="1"/>
  <c r="V13" i="4"/>
  <c r="Y48" i="4"/>
  <c r="Z48" i="4" s="1"/>
  <c r="X20" i="4"/>
  <c r="Y20" i="4" s="1"/>
  <c r="X19" i="4"/>
  <c r="U16" i="4"/>
  <c r="U17" i="4"/>
  <c r="V17" i="4"/>
  <c r="V18" i="4"/>
  <c r="W18" i="4" s="1"/>
  <c r="W19" i="4"/>
  <c r="T7" i="5"/>
  <c r="T8" i="5"/>
  <c r="T6" i="5"/>
  <c r="T10" i="5"/>
  <c r="T9" i="5"/>
  <c r="T16" i="5"/>
  <c r="T11" i="5"/>
  <c r="T5" i="5"/>
  <c r="T15" i="5"/>
  <c r="X18" i="4" l="1"/>
  <c r="W12" i="4"/>
  <c r="X12" i="4" s="1"/>
  <c r="W13" i="4"/>
  <c r="W16" i="4"/>
  <c r="W17" i="4"/>
  <c r="X17" i="4" s="1"/>
  <c r="V15" i="4"/>
  <c r="V16" i="4"/>
  <c r="Y18" i="4"/>
  <c r="Y19" i="4"/>
  <c r="Z19" i="4"/>
  <c r="Z20" i="4"/>
  <c r="AA48" i="4"/>
  <c r="AB48" i="4" s="1"/>
  <c r="W15" i="4" l="1"/>
  <c r="X16" i="4" s="1"/>
  <c r="W14" i="4"/>
  <c r="AC48" i="4"/>
  <c r="Z18" i="4"/>
  <c r="Y16" i="4" l="1"/>
  <c r="Y17" i="4"/>
  <c r="Z17" i="4" s="1"/>
  <c r="X15" i="4"/>
  <c r="X14" i="4"/>
  <c r="X13" i="4"/>
  <c r="Y12" i="4" l="1"/>
  <c r="Z12" i="4" s="1"/>
  <c r="Y13" i="4"/>
  <c r="Y14" i="4"/>
  <c r="Y15" i="4"/>
  <c r="Z16" i="4" s="1"/>
  <c r="Z15" i="4"/>
  <c r="Z14" i="4" l="1"/>
  <c r="Z13" i="4"/>
  <c r="AA12" i="4"/>
  <c r="AA13" i="4" a="1"/>
  <c r="AA13" i="4" s="1"/>
  <c r="S43" i="4" l="1"/>
  <c r="A115" i="6"/>
  <c r="G115" i="6" s="1"/>
  <c r="B31" i="4"/>
  <c r="A114" i="6"/>
  <c r="G114" i="6" s="1"/>
  <c r="B30" i="4"/>
  <c r="S42" i="4"/>
  <c r="T42" i="4" s="1"/>
  <c r="U42" i="4" s="1"/>
  <c r="AA14" i="4" a="1"/>
  <c r="AA14" i="4" s="1"/>
  <c r="A18" i="6" l="1"/>
  <c r="M31" i="4"/>
  <c r="O31" i="4"/>
  <c r="A116" i="6"/>
  <c r="G116" i="6" s="1"/>
  <c r="B122" i="4"/>
  <c r="B44" i="4"/>
  <c r="B92" i="4"/>
  <c r="B68" i="4"/>
  <c r="B32" i="4"/>
  <c r="B80" i="4"/>
  <c r="B104" i="4"/>
  <c r="B56" i="4"/>
  <c r="T43" i="4"/>
  <c r="U43" i="4" s="1"/>
  <c r="A17" i="6"/>
  <c r="M30" i="4"/>
  <c r="O30" i="4"/>
  <c r="G7" i="6"/>
  <c r="H7" i="6" s="1"/>
  <c r="AA15" i="4" a="1"/>
  <c r="AA15" i="4" s="1"/>
  <c r="M104" i="4" l="1"/>
  <c r="A85" i="6"/>
  <c r="F39" i="6"/>
  <c r="F28" i="6"/>
  <c r="H28" i="6" s="1"/>
  <c r="F17" i="6"/>
  <c r="H17" i="6" s="1"/>
  <c r="M80" i="4"/>
  <c r="A63" i="6"/>
  <c r="P43" i="4"/>
  <c r="B43" i="4" s="1"/>
  <c r="P55" i="4"/>
  <c r="A19" i="6"/>
  <c r="O32" i="4"/>
  <c r="M32" i="4"/>
  <c r="P42" i="4"/>
  <c r="B42" i="4" s="1"/>
  <c r="P54" i="4"/>
  <c r="V42" i="4"/>
  <c r="W42" i="4" s="1"/>
  <c r="V43" i="4"/>
  <c r="M68" i="4"/>
  <c r="A52" i="6"/>
  <c r="F29" i="6"/>
  <c r="H29" i="6" s="1"/>
  <c r="F18" i="6"/>
  <c r="H18" i="6" s="1"/>
  <c r="F40" i="6"/>
  <c r="AA16" i="4" a="1"/>
  <c r="AA16" i="4" s="1"/>
  <c r="AA17" i="4" s="1" a="1"/>
  <c r="AA17" i="4" s="1"/>
  <c r="M92" i="4"/>
  <c r="A74" i="6"/>
  <c r="A30" i="6"/>
  <c r="M44" i="4"/>
  <c r="B45" i="4"/>
  <c r="B33" i="4"/>
  <c r="A117" i="6"/>
  <c r="G117" i="6" s="1"/>
  <c r="B105" i="4"/>
  <c r="B93" i="4"/>
  <c r="B81" i="4"/>
  <c r="B123" i="4"/>
  <c r="B69" i="4"/>
  <c r="B57" i="4"/>
  <c r="D7" i="6"/>
  <c r="C7" i="6"/>
  <c r="M122" i="4"/>
  <c r="A100" i="6"/>
  <c r="A41" i="6"/>
  <c r="M56" i="4"/>
  <c r="B35" i="4" l="1"/>
  <c r="S47" i="4"/>
  <c r="A119" i="6"/>
  <c r="G119" i="6" s="1"/>
  <c r="M69" i="4"/>
  <c r="A53" i="6"/>
  <c r="D28" i="6"/>
  <c r="K114" i="6"/>
  <c r="C28" i="6"/>
  <c r="B106" i="4"/>
  <c r="B94" i="4"/>
  <c r="B70" i="4"/>
  <c r="A118" i="6"/>
  <c r="G118" i="6" s="1"/>
  <c r="B58" i="4"/>
  <c r="B34" i="4"/>
  <c r="B124" i="4"/>
  <c r="B82" i="4"/>
  <c r="B46" i="4"/>
  <c r="M123" i="4"/>
  <c r="A101" i="6"/>
  <c r="F30" i="6"/>
  <c r="H30" i="6" s="1"/>
  <c r="F19" i="6"/>
  <c r="H19" i="6" s="1"/>
  <c r="F41" i="6"/>
  <c r="F50" i="6"/>
  <c r="F114" i="6"/>
  <c r="F98" i="6"/>
  <c r="H98" i="6" s="1"/>
  <c r="H39" i="6"/>
  <c r="AA18" i="4" a="1"/>
  <c r="AA18" i="4" s="1"/>
  <c r="AA19" i="4" s="1" a="1"/>
  <c r="AA19" i="4" s="1"/>
  <c r="A42" i="6"/>
  <c r="M57" i="4"/>
  <c r="M45" i="4"/>
  <c r="A31" i="6"/>
  <c r="K115" i="6"/>
  <c r="D29" i="6"/>
  <c r="C29" i="6"/>
  <c r="D17" i="6"/>
  <c r="C17" i="6"/>
  <c r="M81" i="4"/>
  <c r="A64" i="6"/>
  <c r="M93" i="4"/>
  <c r="A75" i="6"/>
  <c r="B103" i="4"/>
  <c r="B79" i="4"/>
  <c r="B91" i="4"/>
  <c r="B121" i="4"/>
  <c r="B55" i="4"/>
  <c r="B67" i="4"/>
  <c r="A29" i="6"/>
  <c r="M43" i="4"/>
  <c r="M105" i="4"/>
  <c r="A86" i="6"/>
  <c r="F51" i="6"/>
  <c r="H40" i="6"/>
  <c r="F115" i="6"/>
  <c r="H115" i="6" s="1"/>
  <c r="F99" i="6"/>
  <c r="H99" i="6" s="1"/>
  <c r="B120" i="4"/>
  <c r="B66" i="4"/>
  <c r="B78" i="4"/>
  <c r="B54" i="4"/>
  <c r="B90" i="4"/>
  <c r="B102" i="4"/>
  <c r="A28" i="6"/>
  <c r="M42" i="4"/>
  <c r="O33" i="4"/>
  <c r="A20" i="6"/>
  <c r="M33" i="4"/>
  <c r="D18" i="6"/>
  <c r="C18" i="6"/>
  <c r="A121" i="6" l="1"/>
  <c r="B37" i="4"/>
  <c r="AA20" i="4" a="1"/>
  <c r="AA20" i="4" s="1"/>
  <c r="M78" i="4"/>
  <c r="A61" i="6"/>
  <c r="M120" i="4"/>
  <c r="A98" i="6"/>
  <c r="D39" i="6"/>
  <c r="C39" i="6"/>
  <c r="D99" i="6"/>
  <c r="C99" i="6"/>
  <c r="M70" i="4"/>
  <c r="A54" i="6"/>
  <c r="D115" i="6"/>
  <c r="C115" i="6"/>
  <c r="A51" i="6"/>
  <c r="M67" i="4"/>
  <c r="D98" i="6"/>
  <c r="C98" i="6"/>
  <c r="A76" i="6"/>
  <c r="M94" i="4"/>
  <c r="D40" i="6"/>
  <c r="C40" i="6"/>
  <c r="A40" i="6"/>
  <c r="M55" i="4"/>
  <c r="B2" i="6"/>
  <c r="H114" i="6"/>
  <c r="A32" i="6"/>
  <c r="M46" i="4"/>
  <c r="A87" i="6"/>
  <c r="M106" i="4"/>
  <c r="T46" i="4"/>
  <c r="T47" i="4"/>
  <c r="U47" i="4" s="1"/>
  <c r="V47" i="4" s="1"/>
  <c r="W47" i="4" s="1"/>
  <c r="X47" i="4" s="1"/>
  <c r="Y47" i="4" s="1"/>
  <c r="Z47" i="4" s="1"/>
  <c r="AA47" i="4" s="1"/>
  <c r="M102" i="4"/>
  <c r="A83" i="6"/>
  <c r="M90" i="4"/>
  <c r="A72" i="6"/>
  <c r="H51" i="6"/>
  <c r="F62" i="6"/>
  <c r="A99" i="6"/>
  <c r="M121" i="4"/>
  <c r="F61" i="6"/>
  <c r="H50" i="6"/>
  <c r="M82" i="4"/>
  <c r="A65" i="6"/>
  <c r="M54" i="4"/>
  <c r="A39" i="6"/>
  <c r="A73" i="6"/>
  <c r="M91" i="4"/>
  <c r="F52" i="6"/>
  <c r="H41" i="6"/>
  <c r="F116" i="6"/>
  <c r="H116" i="6" s="1"/>
  <c r="F100" i="6"/>
  <c r="H100" i="6" s="1"/>
  <c r="A102" i="6"/>
  <c r="M124" i="4"/>
  <c r="A120" i="6"/>
  <c r="B36" i="4"/>
  <c r="D19" i="6"/>
  <c r="C19" i="6"/>
  <c r="A21" i="6"/>
  <c r="M34" i="4"/>
  <c r="O34" i="4"/>
  <c r="A22" i="6"/>
  <c r="M35" i="4"/>
  <c r="O35" i="4"/>
  <c r="A62" i="6"/>
  <c r="M79" i="4"/>
  <c r="F20" i="6"/>
  <c r="H20" i="6" s="1"/>
  <c r="F42" i="6"/>
  <c r="F31" i="6"/>
  <c r="H31" i="6" s="1"/>
  <c r="A50" i="6"/>
  <c r="M66" i="4"/>
  <c r="A84" i="6"/>
  <c r="M103" i="4"/>
  <c r="K116" i="6"/>
  <c r="D30" i="6"/>
  <c r="C30" i="6"/>
  <c r="M58" i="4"/>
  <c r="A43" i="6"/>
  <c r="F22" i="6" l="1"/>
  <c r="H22" i="6" s="1"/>
  <c r="F44" i="6"/>
  <c r="F33" i="6"/>
  <c r="H33" i="6" s="1"/>
  <c r="H62" i="6"/>
  <c r="F73" i="6"/>
  <c r="U45" i="4"/>
  <c r="U46" i="4"/>
  <c r="V46" i="4" s="1"/>
  <c r="W46" i="4" s="1"/>
  <c r="X46" i="4" s="1"/>
  <c r="Y46" i="4" s="1"/>
  <c r="Z46" i="4" s="1"/>
  <c r="AA46" i="4" s="1"/>
  <c r="D51" i="6"/>
  <c r="C51" i="6"/>
  <c r="D100" i="6"/>
  <c r="C100" i="6"/>
  <c r="H61" i="6"/>
  <c r="F72" i="6"/>
  <c r="K117" i="6"/>
  <c r="C31" i="6"/>
  <c r="D31" i="6"/>
  <c r="H42" i="6"/>
  <c r="F117" i="6"/>
  <c r="H117" i="6" s="1"/>
  <c r="F101" i="6"/>
  <c r="H101" i="6" s="1"/>
  <c r="F53" i="6"/>
  <c r="D20" i="6"/>
  <c r="C20" i="6"/>
  <c r="F21" i="6"/>
  <c r="H21" i="6" s="1"/>
  <c r="F32" i="6"/>
  <c r="H32" i="6" s="1"/>
  <c r="F43" i="6"/>
  <c r="F94" i="6" s="1"/>
  <c r="C116" i="6"/>
  <c r="D116" i="6"/>
  <c r="M36" i="4"/>
  <c r="O36" i="4"/>
  <c r="A23" i="6"/>
  <c r="D41" i="6"/>
  <c r="C41" i="6"/>
  <c r="D50" i="6"/>
  <c r="C50" i="6"/>
  <c r="D114" i="6"/>
  <c r="C114" i="6"/>
  <c r="M37" i="4"/>
  <c r="A24" i="6"/>
  <c r="O37" i="4"/>
  <c r="A122" i="6"/>
  <c r="B38" i="4"/>
  <c r="AA21" i="4" a="1"/>
  <c r="AA21" i="4" s="1"/>
  <c r="H52" i="6"/>
  <c r="F63" i="6"/>
  <c r="P59" i="4"/>
  <c r="P47" i="4"/>
  <c r="B47" i="4" s="1"/>
  <c r="AB47" i="4"/>
  <c r="AC47" i="4" s="1"/>
  <c r="AB46" i="4"/>
  <c r="AC46" i="4" s="1"/>
  <c r="F108" i="6" l="1"/>
  <c r="H108" i="6" s="1"/>
  <c r="F111" i="6"/>
  <c r="H111" i="6" s="1"/>
  <c r="F110" i="6"/>
  <c r="H110" i="6" s="1"/>
  <c r="F95" i="6"/>
  <c r="F109" i="6"/>
  <c r="H109" i="6" s="1"/>
  <c r="H94" i="6"/>
  <c r="M38" i="4"/>
  <c r="A25" i="6"/>
  <c r="O38" i="4"/>
  <c r="D21" i="6"/>
  <c r="C21" i="6"/>
  <c r="P48" i="4"/>
  <c r="B48" i="4" s="1"/>
  <c r="P60" i="4"/>
  <c r="V44" i="4"/>
  <c r="V45" i="4"/>
  <c r="W45" i="4" s="1"/>
  <c r="M47" i="4"/>
  <c r="A33" i="6"/>
  <c r="H72" i="6"/>
  <c r="F83" i="6"/>
  <c r="H83" i="6" s="1"/>
  <c r="F84" i="6"/>
  <c r="H84" i="6" s="1"/>
  <c r="H73" i="6"/>
  <c r="B59" i="4"/>
  <c r="B95" i="4"/>
  <c r="B125" i="4"/>
  <c r="B71" i="4"/>
  <c r="B83" i="4"/>
  <c r="B107" i="4"/>
  <c r="H63" i="6"/>
  <c r="F74" i="6"/>
  <c r="F64" i="6"/>
  <c r="H53" i="6"/>
  <c r="C61" i="6"/>
  <c r="D61" i="6"/>
  <c r="D62" i="6"/>
  <c r="C62" i="6"/>
  <c r="D101" i="6"/>
  <c r="C101" i="6"/>
  <c r="C33" i="6"/>
  <c r="K119" i="6"/>
  <c r="D33" i="6"/>
  <c r="P61" i="4"/>
  <c r="P49" i="4"/>
  <c r="B49" i="4" s="1"/>
  <c r="D52" i="6"/>
  <c r="C52" i="6"/>
  <c r="F103" i="6"/>
  <c r="H103" i="6" s="1"/>
  <c r="F119" i="6"/>
  <c r="H119" i="6" s="1"/>
  <c r="F55" i="6"/>
  <c r="H44" i="6"/>
  <c r="A123" i="6"/>
  <c r="B39" i="4"/>
  <c r="AA22" i="4"/>
  <c r="AA23" i="4" s="1"/>
  <c r="F102" i="6"/>
  <c r="H102" i="6" s="1"/>
  <c r="F118" i="6"/>
  <c r="H118" i="6" s="1"/>
  <c r="F54" i="6"/>
  <c r="H43" i="6"/>
  <c r="C117" i="6"/>
  <c r="D117" i="6"/>
  <c r="D32" i="6"/>
  <c r="K118" i="6"/>
  <c r="C32" i="6"/>
  <c r="D42" i="6"/>
  <c r="C42" i="6"/>
  <c r="D22" i="6"/>
  <c r="C22" i="6"/>
  <c r="F66" i="6" l="1"/>
  <c r="H55" i="6"/>
  <c r="D53" i="6"/>
  <c r="C53" i="6"/>
  <c r="D43" i="6"/>
  <c r="C43" i="6"/>
  <c r="D119" i="6"/>
  <c r="C119" i="6"/>
  <c r="F75" i="6"/>
  <c r="H64" i="6"/>
  <c r="M59" i="4"/>
  <c r="A44" i="6"/>
  <c r="W44" i="4"/>
  <c r="W43" i="4"/>
  <c r="A77" i="6"/>
  <c r="M95" i="4"/>
  <c r="F65" i="6"/>
  <c r="H54" i="6"/>
  <c r="D73" i="6"/>
  <c r="C73" i="6"/>
  <c r="B72" i="4"/>
  <c r="B96" i="4"/>
  <c r="B108" i="4"/>
  <c r="B60" i="4"/>
  <c r="B126" i="4"/>
  <c r="B84" i="4"/>
  <c r="D94" i="6"/>
  <c r="C94" i="6"/>
  <c r="X45" i="4"/>
  <c r="Y45" i="4" s="1"/>
  <c r="X44" i="4"/>
  <c r="A26" i="6"/>
  <c r="O39" i="4"/>
  <c r="M39" i="4"/>
  <c r="D103" i="6"/>
  <c r="C103" i="6"/>
  <c r="F85" i="6"/>
  <c r="H85" i="6" s="1"/>
  <c r="H74" i="6"/>
  <c r="D118" i="6"/>
  <c r="C118" i="6"/>
  <c r="D63" i="6"/>
  <c r="C63" i="6"/>
  <c r="C84" i="6"/>
  <c r="D84" i="6"/>
  <c r="M48" i="4"/>
  <c r="A34" i="6"/>
  <c r="D109" i="6"/>
  <c r="C109" i="6"/>
  <c r="D102" i="6"/>
  <c r="C102" i="6"/>
  <c r="M107" i="4"/>
  <c r="A88" i="6"/>
  <c r="D83" i="6"/>
  <c r="C83" i="6"/>
  <c r="F96" i="6"/>
  <c r="H96" i="6" s="1"/>
  <c r="H95" i="6"/>
  <c r="M49" i="4"/>
  <c r="A35" i="6"/>
  <c r="A66" i="6"/>
  <c r="M83" i="4"/>
  <c r="D72" i="6"/>
  <c r="C72" i="6"/>
  <c r="D110" i="6"/>
  <c r="C110" i="6"/>
  <c r="Q53" i="4"/>
  <c r="Q41" i="4"/>
  <c r="B41" i="4" s="1"/>
  <c r="A27" i="6" s="1"/>
  <c r="M71" i="4"/>
  <c r="A55" i="6"/>
  <c r="D111" i="6"/>
  <c r="C111" i="6"/>
  <c r="B127" i="4"/>
  <c r="B97" i="4"/>
  <c r="B109" i="4"/>
  <c r="B73" i="4"/>
  <c r="B85" i="4"/>
  <c r="B61" i="4"/>
  <c r="D44" i="6"/>
  <c r="C44" i="6"/>
  <c r="A103" i="6"/>
  <c r="M125" i="4"/>
  <c r="P62" i="4"/>
  <c r="P50" i="4"/>
  <c r="B50" i="4" s="1"/>
  <c r="D108" i="6"/>
  <c r="C108" i="6"/>
  <c r="D95" i="6" l="1"/>
  <c r="C95" i="6"/>
  <c r="M60" i="4"/>
  <c r="A45" i="6"/>
  <c r="M127" i="4"/>
  <c r="A105" i="6"/>
  <c r="C96" i="6"/>
  <c r="D96" i="6"/>
  <c r="A89" i="6"/>
  <c r="M108" i="4"/>
  <c r="M96" i="4"/>
  <c r="A78" i="6"/>
  <c r="X43" i="4"/>
  <c r="Y44" i="4" s="1"/>
  <c r="Z44" i="4" s="1"/>
  <c r="X42" i="4"/>
  <c r="Y42" i="4" s="1"/>
  <c r="M97" i="4"/>
  <c r="A79" i="6"/>
  <c r="C74" i="6"/>
  <c r="D74" i="6"/>
  <c r="Z45" i="4"/>
  <c r="AA45" i="4" s="1"/>
  <c r="M72" i="4"/>
  <c r="A56" i="6"/>
  <c r="P51" i="4"/>
  <c r="B51" i="4" s="1"/>
  <c r="P63" i="4"/>
  <c r="A46" i="6"/>
  <c r="M61" i="4"/>
  <c r="D85" i="6"/>
  <c r="C85" i="6"/>
  <c r="M85" i="4"/>
  <c r="A68" i="6"/>
  <c r="M50" i="4"/>
  <c r="A36" i="6"/>
  <c r="A57" i="6"/>
  <c r="M73" i="4"/>
  <c r="M84" i="4"/>
  <c r="A67" i="6"/>
  <c r="D54" i="6"/>
  <c r="C54" i="6"/>
  <c r="C64" i="6"/>
  <c r="D64" i="6"/>
  <c r="D55" i="6"/>
  <c r="C55" i="6"/>
  <c r="B98" i="4"/>
  <c r="B62" i="4"/>
  <c r="B110" i="4"/>
  <c r="B86" i="4"/>
  <c r="B74" i="4"/>
  <c r="B128" i="4"/>
  <c r="M109" i="4"/>
  <c r="A90" i="6"/>
  <c r="B65" i="4"/>
  <c r="A49" i="6" s="1"/>
  <c r="B115" i="4"/>
  <c r="A94" i="6" s="1"/>
  <c r="B119" i="4"/>
  <c r="A97" i="6" s="1"/>
  <c r="B133" i="4"/>
  <c r="A109" i="6" s="1"/>
  <c r="B77" i="4"/>
  <c r="A60" i="6" s="1"/>
  <c r="B117" i="4"/>
  <c r="A95" i="6" s="1"/>
  <c r="B101" i="4"/>
  <c r="A82" i="6" s="1"/>
  <c r="B89" i="4"/>
  <c r="A71" i="6" s="1"/>
  <c r="B137" i="4"/>
  <c r="A111" i="6" s="1"/>
  <c r="B135" i="4"/>
  <c r="A110" i="6" s="1"/>
  <c r="B131" i="4"/>
  <c r="A108" i="6" s="1"/>
  <c r="B53" i="4"/>
  <c r="A38" i="6" s="1"/>
  <c r="A104" i="6"/>
  <c r="M126" i="4"/>
  <c r="H65" i="6"/>
  <c r="F76" i="6"/>
  <c r="F86" i="6"/>
  <c r="H86" i="6" s="1"/>
  <c r="H75" i="6"/>
  <c r="H66" i="6"/>
  <c r="F77" i="6"/>
  <c r="M110" i="4" l="1"/>
  <c r="A91" i="6"/>
  <c r="A47" i="6"/>
  <c r="M62" i="4"/>
  <c r="A80" i="6"/>
  <c r="M98" i="4"/>
  <c r="AB45" i="4"/>
  <c r="AC45" i="4" s="1"/>
  <c r="F88" i="6"/>
  <c r="H88" i="6" s="1"/>
  <c r="H77" i="6"/>
  <c r="M86" i="4"/>
  <c r="A69" i="6"/>
  <c r="Y43" i="4"/>
  <c r="D66" i="6"/>
  <c r="C66" i="6"/>
  <c r="D86" i="6"/>
  <c r="C86" i="6"/>
  <c r="H76" i="6"/>
  <c r="F87" i="6"/>
  <c r="H87" i="6" s="1"/>
  <c r="D65" i="6"/>
  <c r="C65" i="6"/>
  <c r="H125" i="6"/>
  <c r="D2" i="6" s="1"/>
  <c r="C75" i="6"/>
  <c r="D75" i="6"/>
  <c r="M128" i="4"/>
  <c r="A106" i="6"/>
  <c r="B129" i="4"/>
  <c r="B87" i="4"/>
  <c r="B99" i="4"/>
  <c r="B75" i="4"/>
  <c r="B111" i="4"/>
  <c r="B63" i="4"/>
  <c r="M74" i="4"/>
  <c r="A58" i="6"/>
  <c r="M51" i="4"/>
  <c r="A37" i="6"/>
  <c r="Z42" i="4" l="1"/>
  <c r="AA42" i="4" s="1"/>
  <c r="Z43" i="4"/>
  <c r="M99" i="4"/>
  <c r="A81" i="6"/>
  <c r="A70" i="6"/>
  <c r="M87" i="4"/>
  <c r="A107" i="6"/>
  <c r="M129" i="4"/>
  <c r="D87" i="6"/>
  <c r="C87" i="6"/>
  <c r="D76" i="6"/>
  <c r="C76" i="6"/>
  <c r="D77" i="6"/>
  <c r="C77" i="6"/>
  <c r="A59" i="6"/>
  <c r="M75" i="4"/>
  <c r="D88" i="6"/>
  <c r="C88" i="6"/>
  <c r="M63" i="4"/>
  <c r="A48" i="6"/>
  <c r="A92" i="6"/>
  <c r="M111" i="4"/>
  <c r="AA44" i="4" l="1"/>
  <c r="AB44" i="4" s="1"/>
  <c r="AA43" i="4"/>
  <c r="AB43" i="4" l="1"/>
  <c r="AC43" i="4" s="1"/>
  <c r="AB42" i="4"/>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<sst xmlns="http://schemas.openxmlformats.org/spreadsheetml/2006/main" count="28567" uniqueCount="20198">
  <si>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</si>
  <si>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</si>
  <si>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</si>
  <si>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</si>
  <si>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</si>
  <si>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</si>
  <si>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</si>
  <si>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</si>
  <si>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</si>
  <si>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</si>
  <si>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</si>
  <si>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</si>
  <si>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</si>
  <si>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</si>
  <si>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</si>
  <si>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</si>
  <si>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</si>
  <si>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</si>
  <si>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</si>
  <si>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</si>
  <si>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</si>
  <si>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</si>
  <si>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</si>
  <si>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</si>
  <si>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</si>
  <si>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</si>
  <si>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</si>
  <si>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</si>
  <si>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</si>
  <si>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</si>
  <si>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</si>
  <si>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</si>
  <si>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</si>
  <si>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</si>
  <si>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</si>
  <si>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</si>
  <si>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</si>
  <si>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</si>
  <si>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</si>
  <si>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</si>
  <si>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</si>
  <si>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</si>
  <si>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</si>
  <si>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</si>
  <si>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</si>
  <si>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</si>
  <si>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</si>
  <si>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</si>
  <si>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</si>
  <si>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</si>
  <si>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</si>
  <si>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</si>
  <si>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</si>
  <si>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</si>
  <si>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</si>
  <si>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</si>
  <si>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</si>
  <si>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</si>
  <si>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</si>
  <si>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</si>
  <si>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</si>
  <si>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</si>
  <si>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</si>
  <si>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</si>
  <si>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</si>
  <si>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</si>
  <si>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</si>
  <si>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</si>
  <si>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</si>
  <si>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</si>
  <si>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</si>
  <si>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</si>
  <si>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</si>
  <si>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</si>
  <si>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</si>
  <si>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</si>
  <si>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</si>
  <si>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</si>
  <si>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</si>
  <si>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</si>
  <si>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</si>
  <si>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</si>
  <si>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</si>
  <si>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</si>
  <si>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</si>
  <si>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</si>
  <si>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</si>
  <si>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</si>
  <si>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</si>
  <si>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</si>
  <si>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</si>
  <si>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</si>
  <si>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</si>
  <si>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</si>
  <si>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</si>
  <si>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</si>
  <si>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</si>
  <si>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</si>
  <si>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</si>
  <si>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</si>
  <si>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</si>
  <si>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</si>
  <si>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</si>
  <si>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</si>
  <si>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</si>
  <si>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</si>
  <si>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</si>
  <si>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</si>
  <si>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</si>
  <si>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</si>
  <si>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</si>
  <si>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</si>
  <si>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</si>
  <si>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</si>
  <si>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</si>
  <si>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</si>
  <si>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</si>
  <si>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</si>
  <si>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</si>
  <si>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</si>
  <si>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</si>
  <si>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</si>
  <si>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</si>
  <si>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</si>
  <si>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</si>
  <si>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</si>
  <si>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</si>
  <si>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</si>
  <si>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</si>
  <si>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</si>
  <si>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</si>
  <si>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</si>
  <si>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</si>
  <si>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</si>
  <si>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</si>
  <si>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</si>
  <si>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</si>
  <si>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</si>
  <si>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</si>
  <si>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</si>
  <si>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</si>
  <si>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</si>
  <si>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</si>
  <si>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</si>
  <si>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</si>
  <si>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</si>
  <si>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</si>
  <si>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</si>
  <si>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</si>
  <si>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</si>
  <si>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</si>
  <si>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</si>
  <si>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</si>
  <si>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</si>
  <si>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</si>
  <si>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</si>
  <si>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</si>
  <si>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</si>
  <si>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</si>
  <si>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</si>
  <si>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</si>
  <si>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</si>
  <si>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</si>
  <si>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</si>
  <si>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</si>
  <si>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</si>
  <si>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</si>
  <si>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</si>
  <si>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</si>
  <si>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</si>
  <si>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</si>
  <si>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</si>
  <si>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</si>
  <si>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</si>
  <si>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</si>
  <si>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</si>
  <si>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</si>
  <si>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</si>
  <si>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</si>
  <si>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</si>
  <si>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</si>
  <si>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</si>
  <si>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</si>
  <si>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</si>
  <si>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</si>
  <si>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</si>
  <si>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</si>
  <si>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</si>
  <si>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</si>
  <si>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</si>
  <si>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</si>
  <si>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</si>
  <si>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</si>
  <si>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</si>
  <si>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</si>
  <si>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</si>
  <si>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</si>
  <si>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</si>
  <si>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</si>
  <si>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</si>
  <si>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</si>
  <si>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</si>
  <si>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</si>
  <si>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</si>
  <si>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</si>
  <si>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</si>
  <si>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</si>
  <si>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</si>
  <si>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</si>
  <si>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</si>
  <si>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</si>
  <si>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</si>
  <si>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</si>
  <si>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</si>
  <si>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</si>
  <si>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</si>
  <si>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</si>
  <si>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</si>
  <si>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</si>
  <si>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</si>
  <si>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</si>
  <si>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</si>
  <si>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</si>
  <si>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</si>
  <si>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</si>
  <si>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</si>
  <si>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</si>
  <si>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</si>
  <si>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</si>
  <si>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</si>
  <si>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</si>
  <si>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</si>
  <si>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</si>
  <si>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</si>
  <si>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</si>
  <si>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</si>
  <si>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</si>
  <si>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</si>
  <si>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</si>
  <si>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</si>
  <si>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</si>
  <si>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</si>
  <si>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</si>
  <si>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</si>
  <si>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</si>
  <si>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</si>
  <si>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</si>
  <si>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</si>
  <si>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</si>
  <si>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</si>
  <si>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</si>
  <si>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</si>
  <si>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</si>
  <si>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</si>
  <si>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</si>
  <si>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</si>
  <si>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</si>
  <si>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</si>
  <si>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</si>
  <si>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</si>
  <si>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</si>
  <si>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</si>
  <si>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</si>
  <si>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</si>
  <si>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</si>
  <si>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</si>
  <si>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</si>
  <si>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</si>
  <si>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</si>
  <si>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</si>
  <si>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</si>
  <si>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</si>
  <si>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</si>
  <si>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</si>
  <si>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</si>
  <si>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</si>
  <si>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</si>
  <si>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</si>
  <si>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</si>
  <si>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</si>
  <si>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</si>
  <si>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</si>
  <si>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</si>
  <si>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</si>
  <si>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</si>
  <si>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</si>
  <si>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</si>
  <si>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</si>
  <si>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</si>
  <si>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</si>
  <si>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</si>
  <si>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</si>
  <si>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</si>
  <si>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</si>
  <si>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</si>
  <si>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</si>
  <si>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</si>
  <si>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</si>
  <si>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</si>
  <si>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</si>
  <si>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</si>
  <si>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</si>
  <si>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</si>
  <si>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</si>
  <si>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</si>
  <si>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</si>
  <si>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</si>
  <si>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</si>
  <si>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</si>
  <si>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</si>
  <si>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</si>
  <si>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</si>
  <si>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</si>
  <si>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</si>
  <si>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</si>
  <si>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</si>
  <si>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</si>
  <si>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</si>
  <si>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</si>
  <si>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</si>
  <si>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</si>
  <si>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</si>
  <si>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</si>
  <si>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</si>
  <si>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</si>
  <si>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</si>
  <si>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</si>
  <si>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</si>
  <si>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</si>
  <si>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</si>
  <si>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</si>
  <si>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</si>
  <si>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</si>
  <si>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</si>
  <si>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</si>
  <si>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</si>
  <si>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</si>
  <si>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</si>
  <si>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</si>
  <si>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</si>
  <si>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</si>
  <si>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</si>
  <si>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</si>
  <si>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</si>
  <si>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</si>
  <si>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</si>
  <si>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</si>
  <si>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</si>
  <si>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</si>
  <si>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</si>
  <si>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</si>
  <si>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</si>
  <si>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</si>
  <si>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</si>
  <si>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</si>
  <si>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</si>
  <si>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</si>
  <si>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</si>
  <si>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</si>
  <si>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</si>
  <si>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</si>
  <si>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</si>
  <si>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</si>
  <si>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</si>
  <si>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</si>
  <si>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</si>
  <si>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</si>
  <si>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</si>
  <si>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</si>
  <si>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</si>
  <si>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</si>
  <si>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</si>
  <si>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</si>
  <si>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</si>
  <si>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</si>
  <si>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</si>
  <si>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</si>
  <si>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</si>
  <si>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</si>
  <si>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</si>
  <si>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</si>
  <si>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</si>
  <si>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</si>
  <si>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</si>
  <si>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</si>
  <si>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</si>
  <si>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</si>
  <si>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</si>
  <si>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</si>
  <si>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</si>
  <si>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</si>
  <si>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</si>
  <si>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</si>
  <si>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</si>
  <si>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</si>
  <si>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</si>
  <si>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</si>
  <si>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</si>
  <si>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</si>
  <si>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</si>
  <si>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</si>
  <si>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</si>
  <si>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</si>
  <si>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</si>
  <si>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</si>
  <si>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</si>
  <si>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</si>
  <si>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</si>
  <si>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</si>
  <si>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</si>
  <si>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</si>
  <si>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</si>
  <si>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</si>
  <si>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</si>
  <si>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</si>
  <si>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</si>
  <si>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</si>
  <si>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</si>
  <si>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</si>
  <si>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</si>
  <si>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</si>
  <si>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</si>
  <si>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</si>
  <si>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</si>
  <si>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</si>
  <si>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</si>
  <si>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</si>
  <si>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</si>
  <si>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</si>
  <si>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</si>
  <si>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</si>
  <si>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</si>
  <si>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</si>
  <si>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</si>
  <si>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</si>
  <si>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</si>
  <si>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</si>
  <si>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</si>
  <si>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</si>
  <si>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</si>
  <si>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</si>
  <si>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</si>
  <si>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</si>
  <si>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</si>
  <si>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</si>
  <si>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</si>
  <si>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</si>
  <si>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</si>
  <si>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</si>
  <si>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</si>
  <si>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</si>
  <si>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</si>
  <si>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</si>
  <si>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</si>
  <si>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</si>
  <si>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</si>
  <si>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</si>
  <si>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</si>
  <si>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</si>
  <si>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</si>
  <si>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</si>
  <si>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</si>
  <si>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</si>
  <si>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</si>
  <si>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</si>
  <si>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</si>
  <si>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</si>
  <si>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</si>
  <si>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</si>
  <si>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</si>
  <si>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</si>
  <si>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</si>
  <si>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</si>
  <si>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</si>
  <si>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</si>
  <si>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</si>
  <si>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</si>
  <si>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</si>
  <si>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</si>
  <si>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</si>
  <si>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</si>
  <si>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</si>
  <si>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</si>
  <si>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</si>
  <si>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</si>
  <si>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</si>
  <si>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</si>
  <si>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</si>
  <si>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</si>
  <si>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</si>
  <si>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</si>
  <si>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</si>
  <si>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</si>
  <si>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</si>
  <si>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</si>
  <si>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</si>
  <si>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</si>
  <si>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</si>
  <si>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</si>
  <si>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</si>
  <si>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</si>
  <si>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</si>
  <si>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</si>
  <si>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</si>
  <si>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</si>
  <si>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</si>
  <si>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</si>
  <si>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</si>
  <si>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</si>
  <si>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</si>
  <si>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</si>
  <si>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</si>
  <si>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</si>
  <si>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</si>
  <si>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</si>
  <si>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</si>
  <si>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</si>
  <si>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</si>
  <si>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</si>
  <si>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</si>
  <si>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</si>
  <si>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</si>
  <si>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</si>
  <si>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</si>
  <si>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</si>
  <si>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</si>
  <si>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</si>
  <si>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</si>
  <si>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</si>
  <si>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</si>
  <si>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</si>
  <si>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</si>
  <si>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</si>
  <si>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</si>
  <si>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</si>
  <si>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</si>
  <si>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</si>
  <si>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</si>
  <si>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</si>
  <si>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</si>
  <si>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</si>
  <si>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</si>
  <si>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</si>
  <si>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</si>
  <si>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</si>
  <si>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</si>
  <si>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</si>
  <si>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</si>
  <si>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</si>
  <si>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</si>
  <si>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</si>
  <si>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</si>
  <si>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</si>
  <si>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</si>
  <si>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</si>
  <si>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</si>
  <si>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</si>
  <si>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</si>
  <si>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</si>
  <si>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</si>
  <si>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</si>
  <si>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</si>
  <si>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</si>
  <si>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</si>
  <si>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</si>
  <si>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</si>
  <si>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</si>
  <si>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</si>
  <si>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</si>
  <si>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</si>
  <si>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</si>
  <si>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</si>
  <si>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</si>
  <si>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</si>
  <si>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</si>
  <si>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</si>
  <si>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</si>
  <si>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</si>
  <si>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</si>
  <si>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</si>
  <si>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</si>
  <si>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</si>
  <si>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</si>
  <si>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</si>
  <si>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</si>
  <si>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</si>
  <si>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</si>
  <si>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</si>
  <si>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</si>
  <si>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</si>
  <si>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</si>
  <si>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</si>
  <si>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</si>
  <si>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</si>
  <si>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</si>
  <si>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</si>
  <si>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</si>
  <si>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</si>
  <si>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</si>
  <si>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</si>
  <si>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</si>
  <si>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</si>
  <si>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</si>
  <si>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</si>
  <si>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</si>
  <si>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</si>
  <si>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</si>
  <si>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</si>
  <si>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</si>
  <si>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</si>
  <si>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</si>
  <si>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</si>
  <si>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</si>
  <si>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</si>
  <si>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</si>
  <si>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</si>
  <si>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</si>
  <si>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</si>
  <si>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</si>
  <si>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</si>
  <si>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</si>
  <si>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</si>
  <si>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</si>
  <si>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</si>
  <si>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</si>
  <si>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</si>
  <si>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</si>
  <si>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</si>
  <si>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</si>
  <si>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</si>
  <si>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</si>
  <si>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</si>
  <si>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</si>
  <si>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</si>
  <si>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</si>
  <si>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</si>
  <si>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</si>
  <si>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</si>
  <si>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</si>
  <si>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</si>
  <si>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</si>
  <si>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</si>
  <si>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</si>
  <si>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</si>
  <si>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</si>
  <si>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</si>
  <si>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</si>
  <si>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</si>
  <si>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</si>
  <si>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</si>
  <si>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</si>
  <si>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</si>
  <si>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</si>
  <si>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</si>
  <si>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</si>
  <si>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</si>
  <si>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</si>
  <si>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</si>
  <si>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</si>
  <si>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</si>
  <si>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</si>
  <si>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</si>
  <si>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</si>
  <si>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</si>
  <si>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</si>
  <si>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</si>
  <si>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</si>
  <si>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</si>
  <si>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</si>
  <si>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</si>
  <si>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</si>
  <si>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</si>
  <si>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</si>
  <si>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</si>
  <si>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</si>
  <si>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</si>
  <si>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</si>
  <si>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</si>
  <si>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</si>
  <si>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</si>
  <si>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</si>
  <si>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</si>
  <si>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</si>
  <si>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</si>
  <si>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</si>
  <si>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</si>
  <si>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</si>
  <si>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</si>
  <si>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</si>
  <si>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</si>
  <si>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</si>
  <si>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</si>
  <si>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</si>
  <si>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</si>
  <si>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</si>
  <si>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</si>
  <si>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</si>
  <si>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</si>
  <si>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</si>
  <si>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</si>
  <si>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</si>
  <si>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</si>
  <si>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</si>
  <si>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</si>
  <si>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</si>
  <si>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</si>
  <si>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</si>
  <si>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</si>
  <si>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</si>
  <si>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</si>
  <si>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</si>
  <si>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</si>
  <si>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</si>
  <si>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</si>
  <si>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</si>
  <si>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</si>
  <si>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</si>
  <si>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</si>
  <si>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</si>
  <si>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</si>
  <si>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</si>
  <si>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</si>
  <si>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</si>
  <si>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</si>
  <si>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</si>
  <si>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</si>
  <si>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</si>
  <si>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</si>
  <si>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</si>
  <si>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</si>
  <si>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</si>
  <si>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</si>
  <si>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</si>
  <si>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</si>
  <si>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</si>
  <si>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</si>
  <si>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</si>
  <si>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</si>
  <si>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</si>
  <si>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</si>
  <si>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</si>
  <si>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</si>
  <si>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</si>
  <si>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</si>
  <si>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</si>
  <si>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</si>
  <si>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</si>
  <si>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</si>
  <si>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</si>
  <si>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</si>
  <si>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</si>
  <si>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</si>
  <si>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</si>
  <si>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</si>
  <si>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</si>
  <si>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</si>
  <si>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</si>
  <si>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</si>
  <si>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</si>
  <si>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</si>
  <si>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</si>
  <si>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</si>
  <si>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</si>
  <si>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</si>
  <si>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</si>
  <si>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</si>
  <si>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</si>
  <si>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</si>
  <si>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</si>
  <si>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</si>
  <si>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</si>
  <si>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</si>
  <si>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</si>
  <si>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</si>
  <si>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</si>
  <si>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</si>
  <si>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</si>
  <si>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</si>
  <si>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</si>
  <si>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</si>
  <si>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</si>
  <si>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</si>
  <si>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</si>
  <si>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</si>
  <si>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</si>
  <si>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</si>
  <si>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</si>
  <si>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</si>
  <si>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</si>
  <si>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</si>
  <si>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</si>
  <si>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</si>
  <si>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</si>
  <si>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</si>
  <si>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</si>
  <si>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</si>
  <si>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</si>
  <si>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</si>
  <si>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</si>
  <si>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</si>
  <si>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</si>
  <si>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</si>
  <si>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</si>
  <si>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</si>
  <si>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</si>
  <si>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</si>
  <si>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</si>
  <si>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</si>
  <si>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</si>
  <si>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</si>
  <si>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</si>
  <si>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</si>
  <si>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</si>
  <si>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</si>
  <si>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</si>
  <si>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</si>
  <si>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</si>
  <si>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</si>
  <si>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</si>
  <si>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</si>
  <si>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</si>
  <si>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</si>
  <si>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</si>
  <si>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</si>
  <si>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</si>
  <si>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</si>
  <si>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</si>
  <si>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</si>
  <si>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</si>
  <si>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</si>
  <si>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</si>
  <si>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</si>
  <si>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</si>
  <si>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</si>
  <si>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</si>
  <si>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</si>
  <si>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</si>
  <si>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</si>
  <si>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</si>
  <si>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</si>
  <si>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</si>
  <si>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</si>
  <si>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</si>
  <si>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</si>
  <si>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</si>
  <si>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</si>
  <si>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</si>
  <si>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</si>
  <si>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</si>
  <si>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</si>
  <si>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</si>
  <si>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</si>
  <si>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</si>
  <si>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</si>
  <si>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</si>
  <si>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</si>
  <si>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</si>
  <si>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</si>
  <si>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</si>
  <si>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</si>
  <si>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</si>
  <si>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</si>
  <si>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</si>
  <si>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</si>
  <si>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</si>
  <si>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</si>
  <si>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</si>
  <si>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</si>
  <si>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</si>
  <si>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</si>
  <si>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</si>
  <si>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</si>
  <si>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</si>
  <si>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</si>
  <si>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</si>
  <si>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</si>
  <si>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</si>
  <si>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</si>
  <si>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</si>
  <si>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</si>
  <si>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</si>
  <si>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</si>
  <si>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</si>
  <si>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</si>
  <si>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</si>
  <si>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</si>
  <si>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</si>
  <si>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</si>
  <si>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</si>
  <si>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</si>
  <si>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</si>
  <si>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</si>
  <si>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</si>
  <si>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</si>
  <si>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</si>
  <si>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</si>
  <si>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</si>
  <si>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</si>
  <si>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</si>
  <si>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</si>
  <si>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</si>
  <si>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</si>
  <si>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</si>
  <si>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</si>
  <si>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</si>
  <si>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</si>
  <si>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</si>
  <si>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</si>
  <si>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</si>
  <si>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</si>
  <si>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</si>
  <si>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</si>
  <si>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</si>
  <si>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</si>
  <si>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</si>
  <si>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</si>
  <si>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</si>
  <si>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</si>
  <si>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</si>
  <si>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</si>
  <si>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</si>
  <si>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</si>
  <si>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</si>
  <si>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</si>
  <si>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</si>
  <si>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</si>
  <si>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</si>
  <si>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</si>
  <si>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</si>
  <si>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</si>
  <si>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</si>
  <si>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</si>
  <si>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</si>
  <si>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</si>
  <si>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</si>
  <si>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</si>
  <si>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</si>
  <si>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</si>
  <si>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</si>
  <si>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</si>
  <si>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</si>
  <si>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</si>
  <si>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</si>
  <si>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</si>
  <si>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</si>
  <si>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</si>
  <si>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</si>
  <si>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</si>
  <si>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</si>
  <si>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</si>
  <si>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</si>
  <si>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</si>
  <si>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</si>
  <si>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</si>
  <si>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</si>
  <si>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</si>
  <si>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</si>
  <si>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</si>
  <si>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</si>
  <si>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</si>
  <si>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</si>
  <si>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</si>
  <si>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</si>
  <si>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</si>
  <si>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</si>
  <si>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</si>
  <si>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</si>
  <si>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</si>
  <si>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</si>
  <si>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</si>
  <si>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</si>
  <si>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</si>
  <si>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</si>
  <si>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</si>
  <si>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</si>
  <si>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</si>
  <si>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</si>
  <si>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</si>
  <si>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</si>
  <si>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</si>
  <si>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</si>
  <si>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</si>
  <si>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</si>
  <si>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</si>
  <si>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</si>
  <si>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</si>
  <si>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</si>
  <si>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</si>
  <si>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</si>
  <si>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</si>
  <si>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</si>
  <si>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</si>
  <si>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</si>
  <si>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</si>
  <si>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</si>
  <si>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</si>
  <si>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</si>
  <si>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</si>
  <si>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</si>
  <si>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</si>
  <si>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</si>
  <si>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</si>
  <si>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</si>
  <si>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</si>
  <si>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</si>
  <si>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</si>
  <si>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</si>
  <si>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</si>
  <si>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</si>
  <si>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</si>
  <si>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</si>
  <si>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</si>
  <si>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</si>
  <si>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</si>
  <si>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</si>
  <si>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</si>
  <si>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</si>
  <si>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</si>
  <si>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</si>
  <si>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</si>
  <si>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</si>
  <si>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</si>
  <si>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</si>
  <si>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</si>
  <si>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</si>
  <si>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</si>
  <si>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</si>
  <si>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</si>
  <si>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</si>
  <si>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</si>
  <si>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</si>
  <si>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</si>
  <si>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</si>
  <si>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</si>
  <si>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</si>
  <si>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</si>
  <si>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</si>
  <si>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</si>
  <si>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</si>
  <si>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</si>
  <si>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</si>
  <si>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</si>
  <si>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</si>
  <si>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</si>
  <si>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</si>
  <si>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</si>
  <si>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</si>
  <si>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</si>
  <si>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</si>
  <si>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</si>
  <si>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</si>
  <si>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</si>
  <si>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</si>
  <si>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</si>
  <si>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</si>
  <si>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</si>
  <si>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</si>
  <si>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</si>
  <si>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</si>
  <si>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</si>
  <si>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</si>
  <si>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</si>
  <si>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</si>
  <si>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</si>
  <si>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</si>
  <si>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</si>
  <si>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</si>
  <si>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</si>
  <si>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</si>
  <si>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</si>
  <si>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</si>
  <si>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</si>
  <si>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</si>
  <si>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</si>
  <si>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</si>
  <si>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</si>
  <si>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</si>
  <si>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</si>
  <si>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</si>
  <si>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</si>
  <si>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</si>
  <si>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</si>
  <si>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</si>
  <si>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</si>
  <si>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</si>
  <si>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</si>
  <si>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</si>
  <si>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</si>
  <si>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</si>
  <si>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</si>
  <si>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</si>
  <si>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</si>
  <si>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</si>
  <si>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</si>
  <si>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</si>
  <si>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</si>
  <si>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</si>
  <si>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</si>
  <si>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</si>
  <si>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</si>
  <si>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</si>
  <si>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</si>
  <si>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</si>
  <si>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</si>
  <si>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</si>
  <si>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</si>
  <si>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</si>
  <si>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</si>
  <si>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</si>
  <si>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</si>
  <si>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</si>
  <si>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</si>
  <si>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</si>
  <si>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</si>
  <si>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</si>
  <si>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</si>
  <si>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</si>
  <si>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</si>
  <si>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</si>
  <si>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</si>
  <si>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</si>
  <si>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</si>
  <si>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</si>
  <si>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</si>
  <si>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</si>
  <si>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</si>
  <si>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</si>
  <si>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</si>
  <si>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</si>
  <si>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</si>
  <si>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</si>
  <si>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</si>
  <si>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</si>
  <si>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</si>
  <si>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</si>
  <si>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</si>
  <si>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</si>
  <si>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</si>
  <si>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</si>
  <si>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</si>
  <si>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</si>
  <si>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</si>
  <si>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</si>
  <si>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</si>
  <si>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</si>
  <si>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</si>
  <si>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</si>
  <si>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</si>
  <si>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</si>
  <si>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</si>
  <si>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</si>
  <si>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</si>
  <si>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</si>
  <si>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</si>
  <si>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</si>
  <si>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</si>
  <si>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</si>
  <si>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</si>
  <si>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</si>
  <si>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</si>
  <si>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</si>
  <si>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</si>
  <si>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</si>
  <si>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</si>
  <si>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</si>
  <si>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</si>
  <si>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</si>
  <si>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</si>
  <si>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</si>
  <si>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</si>
  <si>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</si>
  <si>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</si>
  <si>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</si>
  <si>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</si>
  <si>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</si>
  <si>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</si>
  <si>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</si>
  <si>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</si>
  <si>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</si>
  <si>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</si>
  <si>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</si>
  <si>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</si>
  <si>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</si>
  <si>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</si>
  <si>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</si>
  <si>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</si>
  <si>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</si>
  <si>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</si>
  <si>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</si>
  <si>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</si>
  <si>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</si>
  <si>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</si>
  <si>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</si>
  <si>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</si>
  <si>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</si>
  <si>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</si>
  <si>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</si>
  <si>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</si>
  <si>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</si>
  <si>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</si>
  <si>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</si>
  <si>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</si>
  <si>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</si>
  <si>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</si>
  <si>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</si>
  <si>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</si>
  <si>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</si>
  <si>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</si>
  <si>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</si>
  <si>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</si>
  <si>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</si>
  <si>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</si>
  <si>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</si>
  <si>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</si>
  <si>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</si>
  <si>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</si>
  <si>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</si>
  <si>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</si>
  <si>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</si>
  <si>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</si>
  <si>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</si>
  <si>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</si>
  <si>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</si>
  <si>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</si>
  <si>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</si>
  <si>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</si>
  <si>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</si>
  <si>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</si>
  <si>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</si>
  <si>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</si>
  <si>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</si>
  <si>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</si>
  <si>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</si>
  <si>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</si>
  <si>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</si>
  <si>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</si>
  <si>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</si>
  <si>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</si>
  <si>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</si>
  <si>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</si>
  <si>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</si>
  <si>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</si>
  <si>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</si>
  <si>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</si>
  <si>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</si>
  <si>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</si>
  <si>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</si>
  <si>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</si>
  <si>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</si>
  <si>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</si>
  <si>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</si>
  <si>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</si>
  <si>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</si>
  <si>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</si>
  <si>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</si>
  <si>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</si>
  <si>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</si>
  <si>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</si>
  <si>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</si>
  <si>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</si>
  <si>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</si>
  <si>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</si>
  <si>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</si>
  <si>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</si>
  <si>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</si>
  <si>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</si>
  <si>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</si>
  <si>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</si>
  <si>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</si>
  <si>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</si>
  <si>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</si>
  <si>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</si>
  <si>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</si>
  <si>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</si>
  <si>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</si>
  <si>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</si>
  <si>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</si>
  <si>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</si>
  <si>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</si>
  <si>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</si>
  <si>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</si>
  <si>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</si>
  <si>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</si>
  <si>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</si>
  <si>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</si>
  <si>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</si>
  <si>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</si>
  <si>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</si>
  <si>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</si>
  <si>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</si>
  <si>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</si>
  <si>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</si>
  <si>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</si>
  <si>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</si>
  <si>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</si>
  <si>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</si>
  <si>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</si>
  <si>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</si>
  <si>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</si>
  <si>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</si>
  <si>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</si>
  <si>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</si>
  <si>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</si>
  <si>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</si>
  <si>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</si>
  <si>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</si>
  <si>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</si>
  <si>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</si>
  <si>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</si>
  <si>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</si>
  <si>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</si>
  <si>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</si>
  <si>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</si>
  <si>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</si>
  <si>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</si>
  <si>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</si>
  <si>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</si>
  <si>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</si>
  <si>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</si>
  <si>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</si>
  <si>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</si>
  <si>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</si>
  <si>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</si>
  <si>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</si>
  <si>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</si>
  <si>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</si>
  <si>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</si>
  <si>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</si>
  <si>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</si>
  <si>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</si>
  <si>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</si>
  <si>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</si>
  <si>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</si>
  <si>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</si>
  <si>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</si>
  <si>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</si>
  <si>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</si>
  <si>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</si>
  <si>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</si>
  <si>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</si>
  <si>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</si>
  <si>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</si>
  <si>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</si>
  <si>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</si>
  <si>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</si>
  <si>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</si>
  <si>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</si>
  <si>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</si>
  <si>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</si>
  <si>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</si>
  <si>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</si>
  <si>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</si>
  <si>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</si>
  <si>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</si>
  <si>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</si>
  <si>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</si>
  <si>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</si>
  <si>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</si>
  <si>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</si>
  <si>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</si>
  <si>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</si>
  <si>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</si>
  <si>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</si>
  <si>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</si>
  <si>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</si>
  <si>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</si>
  <si>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</si>
  <si>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</si>
  <si>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</si>
  <si>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</si>
  <si>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</si>
  <si>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</si>
  <si>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</si>
  <si>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</si>
  <si>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</si>
  <si>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</si>
  <si>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</si>
  <si>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</si>
  <si>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</si>
  <si>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</si>
  <si>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</si>
  <si>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</si>
  <si>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</si>
  <si>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</si>
  <si>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</si>
  <si>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</si>
  <si>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</si>
  <si>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</si>
  <si>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</si>
  <si>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</si>
  <si>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</si>
  <si>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</si>
  <si>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</si>
  <si>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</si>
  <si>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</si>
  <si>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</si>
  <si>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</si>
  <si>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</si>
  <si>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</si>
  <si>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</si>
  <si>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</si>
  <si>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</si>
  <si>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</si>
  <si>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</si>
  <si>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</si>
  <si>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</si>
  <si>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</si>
  <si>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</si>
  <si>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</si>
  <si>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</si>
  <si>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</si>
  <si>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</si>
  <si>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</si>
  <si>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</si>
  <si>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</si>
  <si>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</si>
  <si>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</si>
  <si>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</si>
  <si>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</si>
  <si>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</si>
  <si>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</si>
  <si>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</si>
  <si>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</si>
  <si>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</si>
  <si>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</si>
  <si>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</si>
  <si>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</si>
  <si>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</si>
  <si>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</si>
  <si>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</si>
  <si>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</si>
  <si>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</si>
  <si>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</si>
  <si>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</si>
  <si>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</si>
  <si>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</si>
  <si>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</si>
  <si>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</si>
  <si>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</si>
  <si>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</si>
  <si>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</si>
  <si>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</si>
  <si>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</si>
  <si>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</si>
  <si>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</si>
  <si>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</si>
  <si>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</si>
  <si>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</si>
  <si>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</si>
  <si>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</si>
  <si>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</si>
  <si>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</si>
  <si>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</si>
  <si>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</si>
  <si>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</si>
  <si>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</si>
  <si>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</si>
  <si>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</si>
  <si>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</si>
  <si>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</si>
  <si>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</si>
  <si>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</si>
  <si>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</si>
  <si>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</si>
  <si>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</si>
  <si>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</si>
  <si>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</si>
  <si>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</si>
  <si>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</si>
  <si>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</si>
  <si>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</si>
  <si>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</si>
  <si>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</si>
  <si>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</si>
  <si>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</si>
  <si>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</si>
  <si>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</si>
  <si>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</si>
  <si>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</si>
  <si>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</si>
  <si>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</si>
  <si>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</si>
  <si>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</si>
  <si>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</si>
  <si>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</si>
  <si>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</si>
  <si>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</si>
  <si>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</si>
  <si>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</si>
  <si>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</si>
  <si>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</si>
  <si>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</si>
  <si>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</si>
  <si>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</si>
  <si>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</si>
  <si>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</si>
  <si>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</si>
  <si>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</si>
  <si>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</si>
  <si>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</si>
  <si>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</si>
  <si>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</si>
  <si>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</si>
  <si>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</si>
  <si>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</si>
  <si>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</si>
  <si>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</si>
  <si>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</si>
  <si>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</si>
  <si>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</si>
  <si>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</si>
  <si>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</si>
  <si>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</si>
  <si>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</si>
  <si>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</si>
  <si>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</si>
  <si>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</si>
  <si>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</si>
  <si>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</si>
  <si>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</si>
  <si>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</si>
  <si>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</si>
  <si>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</si>
  <si>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</si>
  <si>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</si>
  <si>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</si>
  <si>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</si>
  <si>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</si>
  <si>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</si>
  <si>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</si>
  <si>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</si>
  <si>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</si>
  <si>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</si>
  <si>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</si>
  <si>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</si>
  <si>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</si>
  <si>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</si>
  <si>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</si>
  <si>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</si>
  <si>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</si>
  <si>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</si>
  <si>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</si>
  <si>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</si>
  <si>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</si>
  <si>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</si>
  <si>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</si>
  <si>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</si>
  <si>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</si>
  <si>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</si>
  <si>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</si>
  <si>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</si>
  <si>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</si>
  <si>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</si>
  <si>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</si>
  <si>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</si>
  <si>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</si>
  <si>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</si>
  <si>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</si>
  <si>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</si>
  <si>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</si>
  <si>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</si>
  <si>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</si>
  <si>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</si>
  <si>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</si>
  <si>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</si>
  <si>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</si>
  <si>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</si>
  <si>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</si>
  <si>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</si>
  <si>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</si>
  <si>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</si>
  <si>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</si>
  <si>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</si>
  <si>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</si>
  <si>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</si>
  <si>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</si>
  <si>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</si>
  <si>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</si>
  <si>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</si>
  <si>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</si>
  <si>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</si>
  <si>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</si>
  <si>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</si>
  <si>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</si>
  <si>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</si>
  <si>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</si>
  <si>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</si>
  <si>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</si>
  <si>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</si>
  <si>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</si>
  <si>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</si>
  <si>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</si>
  <si>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</si>
  <si>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</si>
  <si>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</si>
  <si>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</si>
  <si>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</si>
  <si>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</si>
  <si>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</si>
  <si>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</si>
  <si>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</si>
  <si>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</si>
  <si>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</si>
  <si>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</si>
  <si>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</si>
  <si>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</si>
  <si>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</si>
  <si>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</si>
  <si>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</si>
  <si>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</si>
  <si>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</si>
  <si>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</si>
  <si>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</si>
  <si>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</si>
  <si>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</si>
  <si>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</si>
  <si>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</si>
  <si>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</si>
  <si>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</si>
  <si>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</si>
  <si>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</si>
  <si>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</si>
  <si>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</si>
  <si>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</si>
  <si>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</si>
  <si>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</si>
  <si>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</si>
  <si>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</si>
  <si>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</si>
  <si>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</si>
  <si>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</si>
  <si>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</si>
  <si>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</si>
  <si>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</si>
  <si>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</si>
  <si>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</si>
  <si>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</si>
  <si>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</si>
  <si>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</si>
  <si>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</si>
  <si>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</si>
  <si>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</si>
  <si>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</si>
  <si>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</si>
  <si>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</si>
  <si>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</si>
  <si>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</si>
  <si>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</si>
  <si>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</si>
  <si>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</si>
  <si>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</si>
  <si>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</si>
  <si>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</si>
  <si>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</si>
  <si>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</si>
  <si>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</si>
  <si>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</si>
  <si>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</si>
  <si>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</si>
  <si>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</si>
  <si>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</si>
  <si>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</si>
  <si>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</si>
  <si>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</si>
  <si>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</si>
  <si>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</si>
  <si>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</si>
  <si>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</si>
  <si>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</si>
  <si>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</si>
  <si>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</si>
  <si>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</si>
  <si>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</si>
  <si>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</si>
  <si>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</si>
  <si>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</si>
  <si>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</si>
  <si>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</si>
  <si>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</si>
  <si>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</si>
  <si>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</si>
  <si>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</si>
  <si>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</si>
  <si>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</si>
  <si>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</si>
  <si>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</si>
  <si>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</si>
  <si>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</si>
  <si>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</si>
  <si>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</si>
  <si>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</si>
  <si>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</si>
  <si>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</si>
  <si>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</si>
  <si>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</si>
  <si>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</si>
  <si>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</si>
  <si>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</si>
  <si>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</si>
  <si>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</si>
  <si>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</si>
  <si>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</si>
  <si>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</si>
  <si>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</si>
  <si>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</si>
  <si>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</si>
  <si>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</si>
  <si>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</si>
  <si>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</si>
  <si>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</si>
  <si>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</si>
  <si>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</si>
  <si>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</si>
  <si>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</si>
  <si>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</si>
  <si>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</si>
  <si>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</si>
  <si>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</si>
  <si>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</si>
  <si>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</si>
  <si>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</si>
  <si>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</si>
  <si>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</si>
  <si>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</si>
  <si>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</si>
  <si>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</si>
  <si>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</si>
  <si>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</si>
  <si>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</si>
  <si>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</si>
  <si>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</si>
  <si>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</si>
  <si>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</si>
  <si>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</si>
  <si>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</si>
  <si>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</si>
  <si>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</si>
  <si>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</si>
  <si>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</si>
  <si>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</si>
  <si>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</si>
  <si>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</si>
  <si>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</si>
  <si>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</si>
  <si>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</si>
  <si>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</si>
  <si>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</si>
  <si>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</si>
  <si>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</si>
  <si>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</si>
  <si>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</si>
  <si>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</si>
  <si>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</si>
  <si>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</si>
  <si>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</si>
  <si>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</si>
  <si>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</si>
  <si>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</si>
  <si>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</si>
  <si>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</si>
  <si>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</si>
  <si>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</si>
  <si>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</si>
  <si>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</si>
  <si>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</si>
  <si>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</si>
  <si>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</si>
  <si>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</si>
  <si>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</si>
  <si>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</si>
  <si>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</si>
  <si>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</si>
  <si>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</si>
  <si>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</si>
  <si>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</si>
  <si>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</si>
  <si>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</si>
  <si>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</si>
  <si>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</si>
  <si>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</si>
  <si>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</si>
  <si>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</si>
  <si>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</si>
  <si>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</si>
  <si>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</si>
  <si>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</si>
  <si>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</si>
  <si>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</si>
  <si>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</si>
  <si>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</si>
  <si>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</si>
  <si>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</si>
  <si>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</si>
  <si>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</si>
  <si>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</si>
  <si>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</si>
  <si>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</si>
  <si>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</si>
  <si>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</si>
  <si>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</si>
  <si>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</si>
  <si>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</si>
  <si>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</si>
  <si>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</si>
  <si>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</si>
  <si>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</si>
  <si>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</si>
  <si>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</si>
  <si>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</si>
  <si>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</si>
  <si>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</si>
  <si>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</si>
  <si>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</si>
  <si>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</si>
  <si>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</si>
  <si>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</si>
  <si>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</si>
  <si>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</si>
  <si>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</si>
  <si>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</si>
  <si>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</si>
  <si>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</si>
  <si>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</si>
  <si>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</si>
  <si>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</si>
  <si>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</si>
  <si>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</si>
  <si>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</si>
  <si>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</si>
  <si>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</si>
  <si>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</si>
  <si>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</si>
  <si>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</si>
  <si>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</si>
  <si>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</si>
  <si>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</si>
  <si>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</si>
  <si>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</si>
  <si>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</si>
  <si>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</si>
  <si>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</si>
  <si>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</si>
  <si>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</si>
  <si>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</si>
  <si>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</si>
  <si>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</si>
  <si>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</si>
  <si>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</si>
  <si>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</si>
  <si>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</si>
  <si>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</si>
  <si>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</si>
  <si>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</si>
  <si>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</si>
  <si>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</si>
  <si>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</si>
  <si>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</si>
  <si>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</si>
  <si>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</si>
  <si>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</si>
  <si>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</si>
  <si>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</si>
  <si>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</si>
  <si>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</si>
  <si>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</si>
  <si>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</si>
  <si>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</si>
  <si>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</si>
  <si>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</si>
  <si>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</si>
  <si>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</si>
  <si>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</si>
  <si>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</si>
  <si>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</si>
  <si>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</si>
  <si>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</si>
  <si>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</si>
  <si>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</si>
  <si>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</si>
  <si>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</si>
  <si>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</si>
  <si>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</si>
  <si>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</si>
  <si>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</si>
  <si>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</si>
  <si>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</si>
  <si>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</si>
  <si>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</si>
  <si>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</si>
  <si>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</si>
  <si>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</si>
  <si>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</si>
  <si>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</si>
  <si>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</si>
  <si>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</si>
  <si>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</si>
  <si>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</si>
  <si>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</si>
  <si>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</si>
  <si>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</si>
  <si>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</si>
  <si>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</si>
  <si>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</si>
  <si>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</si>
  <si>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</si>
  <si>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</si>
  <si>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</si>
  <si>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</si>
  <si>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</si>
  <si>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</si>
  <si>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</si>
  <si>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</si>
  <si>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</si>
  <si>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</si>
  <si>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</si>
  <si>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</si>
  <si>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</si>
  <si>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</si>
  <si>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</si>
  <si>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</si>
  <si>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</si>
  <si>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</si>
  <si>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</si>
  <si>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</si>
  <si>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</si>
  <si>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</si>
  <si>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</si>
  <si>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</si>
  <si>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</si>
  <si>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</si>
  <si>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</si>
  <si>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</si>
  <si>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</si>
  <si>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</si>
  <si>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</si>
  <si>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</si>
  <si>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</si>
  <si>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</si>
  <si>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</si>
  <si>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</si>
  <si>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</si>
  <si>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</si>
  <si>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</si>
  <si>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</si>
  <si>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</si>
  <si>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</si>
  <si>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</si>
  <si>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</si>
  <si>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</si>
  <si>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</si>
  <si>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</si>
  <si>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</si>
  <si>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</si>
  <si>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</si>
  <si>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</si>
  <si>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</si>
  <si>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</si>
  <si>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</si>
  <si>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</si>
  <si>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</si>
  <si>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</si>
  <si>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</si>
  <si>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</si>
  <si>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</si>
  <si>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</si>
  <si>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</si>
  <si>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</si>
  <si>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</si>
  <si>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</si>
  <si>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</si>
  <si>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</si>
  <si>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</si>
  <si>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</si>
  <si>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</si>
  <si>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</si>
  <si>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</si>
  <si>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</si>
  <si>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</si>
  <si>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</si>
  <si>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</si>
  <si>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</si>
  <si>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</si>
  <si>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</si>
  <si>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</si>
  <si>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</si>
  <si>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</si>
  <si>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</si>
  <si>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</si>
  <si>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</si>
  <si>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</si>
  <si>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</si>
  <si>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</si>
  <si>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</si>
  <si>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</si>
  <si>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</si>
  <si>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</si>
  <si>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</si>
  <si>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</si>
  <si>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</si>
  <si>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</si>
  <si>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</si>
  <si>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</si>
  <si>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</si>
  <si>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</si>
  <si>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</si>
  <si>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</si>
  <si>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</si>
  <si>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</si>
  <si>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</si>
  <si>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</si>
  <si>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</si>
  <si>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</si>
  <si>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</si>
  <si>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</si>
  <si>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</si>
  <si>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</si>
  <si>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</si>
  <si>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</si>
  <si>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</si>
  <si>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</si>
  <si>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</si>
  <si>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</si>
  <si>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</si>
  <si>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</si>
  <si>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</si>
  <si>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</si>
  <si>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</si>
  <si>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</si>
  <si>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</si>
  <si>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</si>
  <si>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</si>
  <si>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</si>
  <si>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</si>
  <si>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</si>
  <si>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</si>
  <si>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</si>
  <si>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</si>
  <si>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</si>
  <si>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</si>
  <si>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</si>
  <si>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</si>
  <si>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</si>
  <si>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</si>
  <si>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</si>
  <si>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</si>
  <si>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</si>
  <si>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</si>
  <si>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</si>
  <si>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</si>
  <si>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</si>
  <si>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</si>
  <si>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</si>
  <si>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</si>
  <si>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</si>
  <si>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</si>
  <si>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</si>
  <si>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</si>
  <si>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</si>
  <si>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</si>
  <si>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</si>
  <si>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</si>
  <si>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</si>
  <si>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</si>
  <si>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</si>
  <si>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</si>
  <si>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</si>
  <si>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</si>
  <si>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</si>
  <si>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</si>
  <si>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</si>
  <si>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</si>
  <si>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</si>
  <si>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</si>
  <si>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</si>
  <si>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</si>
  <si>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</si>
  <si>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</si>
  <si>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</si>
  <si>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</si>
  <si>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</si>
  <si>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</si>
  <si>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</si>
  <si>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</si>
  <si>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</si>
  <si>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</si>
  <si>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</si>
  <si>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</si>
  <si>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</si>
  <si>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</si>
  <si>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</si>
  <si>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</si>
  <si>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</si>
  <si>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</si>
  <si>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</si>
  <si>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</si>
  <si>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</si>
  <si>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</si>
  <si>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</si>
  <si>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</si>
  <si>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</si>
  <si>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</si>
  <si>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</si>
  <si>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</si>
  <si>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</si>
  <si>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</si>
  <si>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</si>
  <si>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</si>
  <si>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</si>
  <si>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</si>
  <si>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</si>
  <si>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</si>
  <si>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</si>
  <si>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</si>
  <si>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</si>
  <si>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</si>
  <si>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</si>
  <si>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</si>
  <si>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</si>
  <si>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</si>
  <si>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</si>
  <si>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</si>
  <si>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</si>
  <si>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</si>
  <si>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</si>
  <si>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</si>
  <si>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</si>
  <si>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</si>
  <si>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</si>
  <si>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</si>
  <si>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</si>
  <si>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</si>
  <si>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</si>
  <si>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</si>
  <si>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</si>
  <si>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</si>
  <si>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</si>
  <si>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</si>
  <si>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</si>
  <si>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</si>
  <si>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</si>
  <si>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</si>
  <si>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</si>
  <si>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</si>
  <si>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</si>
  <si>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</si>
  <si>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</si>
  <si>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</si>
  <si>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</si>
  <si>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</si>
  <si>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</si>
  <si>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</si>
  <si>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</si>
  <si>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</si>
  <si>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</si>
  <si>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</si>
  <si>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</si>
  <si>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</si>
  <si>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</si>
  <si>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</si>
  <si>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</si>
  <si>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</si>
  <si>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</si>
  <si>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</si>
  <si>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</si>
  <si>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</si>
  <si>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</si>
  <si>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</si>
  <si>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</si>
  <si>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</si>
  <si>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</si>
  <si>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</si>
  <si>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</si>
  <si>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</si>
  <si>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</si>
  <si>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</si>
  <si>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</si>
  <si>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</si>
  <si>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</si>
  <si>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</si>
  <si>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</si>
  <si>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</si>
  <si>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</si>
  <si>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</si>
  <si>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</si>
  <si>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</si>
  <si>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</si>
  <si>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</si>
  <si>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</si>
  <si>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</si>
  <si>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</si>
  <si>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</si>
  <si>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</si>
  <si>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</si>
  <si>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</si>
  <si>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</si>
  <si>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</si>
  <si>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</si>
  <si>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</si>
  <si>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</si>
  <si>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</si>
  <si>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</si>
  <si>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</si>
  <si>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</si>
  <si>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</si>
  <si>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</si>
  <si>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</si>
  <si>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</si>
  <si>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</si>
  <si>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</si>
  <si>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</si>
  <si>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</si>
  <si>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</si>
  <si>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</si>
  <si>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</si>
  <si>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</si>
  <si>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</si>
  <si>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</si>
  <si>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</si>
  <si>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</si>
  <si>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</si>
  <si>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</si>
  <si>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</si>
  <si>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</si>
  <si>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</si>
  <si>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</si>
  <si>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</si>
  <si>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</si>
  <si>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</si>
  <si>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</si>
  <si>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</si>
  <si>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</si>
  <si>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</si>
  <si>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</si>
  <si>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</si>
  <si>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</si>
  <si>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</si>
  <si>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</si>
  <si>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</si>
  <si>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</si>
  <si>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</si>
  <si>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</si>
  <si>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</si>
  <si>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</si>
  <si>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</si>
  <si>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</si>
  <si>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</si>
  <si>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</si>
  <si>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</si>
  <si>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</si>
  <si>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</si>
  <si>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</si>
  <si>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</si>
  <si>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</si>
  <si>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</si>
  <si>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</si>
  <si>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</si>
  <si>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</si>
  <si>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</si>
  <si>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</si>
  <si>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</si>
  <si>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</si>
  <si>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</si>
  <si>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</si>
  <si>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</si>
  <si>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</si>
  <si>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</si>
  <si>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</si>
  <si>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</si>
  <si>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</si>
  <si>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</si>
  <si>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</si>
  <si>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</si>
  <si>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</si>
  <si>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</si>
  <si>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</si>
  <si>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</si>
  <si>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</si>
  <si>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</si>
  <si>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</si>
  <si>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</si>
  <si>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</si>
  <si>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</si>
  <si>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</si>
  <si>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</si>
  <si>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</si>
  <si>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</si>
  <si>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</si>
  <si>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</si>
  <si>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</si>
  <si>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</si>
  <si>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</si>
  <si>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</si>
  <si>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</si>
  <si>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</si>
  <si>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</si>
  <si>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</si>
  <si>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</si>
  <si>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</si>
  <si>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</si>
  <si>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</si>
  <si>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</si>
  <si>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</si>
  <si>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</si>
  <si>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</si>
  <si>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</si>
  <si>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</si>
  <si>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</si>
  <si>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</si>
  <si>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</si>
  <si>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</si>
  <si>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</si>
  <si>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</si>
  <si>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</si>
  <si>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</si>
  <si>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</si>
  <si>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</si>
  <si>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</si>
  <si>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</si>
  <si>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</si>
  <si>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</si>
  <si>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</si>
  <si>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</si>
  <si>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</si>
  <si>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</si>
  <si>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</si>
  <si>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</si>
  <si>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</si>
  <si>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</si>
  <si>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</si>
  <si>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</si>
  <si>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</si>
  <si>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</si>
  <si>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</si>
  <si>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</si>
  <si>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</si>
  <si>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</si>
  <si>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</si>
  <si>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</si>
  <si>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</si>
  <si>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</si>
  <si>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</si>
  <si>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</si>
  <si>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</si>
  <si>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</si>
  <si>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</si>
  <si>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</si>
  <si>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</si>
  <si>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</si>
  <si>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</si>
  <si>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</si>
  <si>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</si>
  <si>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</si>
  <si>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</si>
  <si>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</si>
  <si>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</si>
  <si>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</si>
  <si>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</si>
  <si>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</si>
  <si>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</si>
  <si>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</si>
  <si>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</si>
  <si>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</si>
  <si>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</si>
  <si>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</si>
  <si>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</si>
  <si>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</si>
  <si>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</si>
  <si>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</si>
  <si>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</si>
  <si>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</si>
  <si>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</si>
  <si>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</si>
  <si>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</si>
  <si>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</si>
  <si>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</si>
  <si>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</si>
  <si>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</si>
  <si>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</si>
  <si>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</si>
  <si>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</si>
  <si>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</si>
  <si>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</si>
  <si>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</si>
  <si>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</si>
  <si>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</si>
  <si>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</si>
  <si>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</si>
  <si>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</si>
  <si>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</si>
  <si>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</si>
  <si>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</si>
  <si>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</si>
  <si>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</si>
  <si>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</si>
  <si>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</si>
  <si>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</si>
  <si>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</si>
  <si>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</si>
  <si>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</si>
  <si>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</si>
  <si>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</si>
  <si>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</si>
  <si>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</si>
  <si>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</si>
  <si>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</si>
  <si>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</si>
  <si>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</si>
  <si>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</si>
  <si>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</si>
  <si>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</si>
  <si>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</si>
  <si>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</si>
  <si>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</si>
  <si>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</si>
  <si>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</si>
  <si>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</si>
  <si>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</si>
  <si>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</si>
  <si>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</si>
  <si>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</si>
  <si>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</si>
  <si>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</si>
  <si>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</si>
  <si>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</si>
  <si>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</si>
  <si>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</si>
  <si>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</si>
  <si>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</si>
  <si>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</si>
  <si>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</si>
  <si>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</si>
  <si>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</si>
  <si>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</si>
  <si>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</si>
  <si>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</si>
  <si>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</si>
  <si>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</si>
  <si>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</si>
  <si>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</si>
  <si>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</si>
  <si>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</si>
  <si>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</si>
  <si>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</si>
  <si>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</si>
  <si>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</si>
  <si>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</si>
  <si>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</si>
  <si>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</si>
  <si>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</si>
  <si>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</si>
  <si>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</si>
  <si>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</si>
  <si>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</si>
  <si>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</si>
  <si>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</si>
  <si>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</si>
  <si>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</si>
  <si>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</si>
  <si>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</si>
  <si>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</si>
  <si>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</si>
  <si>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</si>
  <si>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</si>
  <si>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</si>
  <si>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</si>
  <si>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</si>
  <si>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</si>
  <si>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</si>
  <si>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</si>
  <si>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</si>
  <si>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</si>
  <si>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</si>
  <si>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</si>
  <si>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</si>
  <si>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</si>
  <si>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</si>
  <si>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</si>
  <si>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</si>
  <si>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</si>
  <si>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</si>
  <si>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</si>
  <si>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</si>
  <si>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</si>
  <si>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</si>
  <si>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</si>
  <si>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</si>
  <si>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</si>
  <si>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</si>
  <si>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</si>
  <si>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</si>
  <si>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</si>
  <si>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</si>
  <si>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</si>
  <si>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</si>
  <si>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</si>
  <si>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</si>
  <si>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</si>
  <si>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</si>
  <si>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</si>
  <si>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</si>
  <si>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</si>
  <si>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</si>
  <si>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</si>
  <si>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</si>
  <si>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</si>
  <si>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</si>
  <si>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</si>
  <si>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</si>
  <si>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</si>
  <si>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</si>
  <si>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</si>
  <si>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</si>
  <si>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</si>
  <si>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</si>
  <si>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</si>
  <si>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</si>
  <si>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</si>
  <si>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</si>
  <si>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</si>
  <si>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</si>
  <si>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</si>
  <si>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</si>
  <si>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</si>
  <si>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</si>
  <si>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</si>
  <si>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</si>
  <si>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</si>
  <si>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</si>
  <si>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</si>
  <si>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</si>
  <si>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</si>
  <si>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</si>
  <si>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</si>
  <si>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</si>
  <si>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</si>
  <si>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</si>
  <si>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</si>
  <si>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</si>
  <si>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</si>
  <si>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</si>
  <si>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</si>
  <si>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</si>
  <si>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</si>
  <si>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</si>
  <si>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</si>
  <si>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</si>
  <si>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</si>
  <si>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</si>
  <si>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</si>
  <si>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</si>
  <si>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</si>
  <si>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</si>
  <si>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</si>
  <si>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</si>
  <si>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</si>
  <si>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</si>
  <si>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</si>
  <si>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</si>
  <si>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</si>
  <si>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</si>
  <si>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</si>
  <si>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</si>
  <si>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</si>
  <si>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</si>
  <si>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</si>
  <si>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</si>
  <si>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</si>
  <si>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</si>
  <si>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</si>
  <si>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</si>
  <si>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</si>
  <si>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</si>
  <si>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</si>
  <si>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</si>
  <si>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</si>
  <si>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</si>
  <si>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</si>
  <si>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</si>
  <si>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</si>
  <si>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</si>
  <si>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</si>
  <si>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</si>
  <si>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</si>
  <si>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</si>
  <si>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</si>
  <si>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</si>
  <si>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</si>
  <si>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</si>
  <si>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</si>
  <si>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</si>
  <si>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</si>
  <si>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</si>
  <si>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</si>
  <si>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</si>
  <si>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</si>
  <si>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</si>
  <si>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</si>
  <si>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</si>
  <si>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</si>
  <si>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</si>
  <si>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</si>
  <si>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</si>
  <si>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</si>
  <si>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</si>
  <si>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</si>
  <si>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</si>
  <si>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</si>
  <si>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</si>
  <si>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</si>
  <si>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</si>
  <si>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</si>
  <si>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</si>
  <si>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</si>
  <si>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</si>
  <si>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</si>
  <si>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</si>
  <si>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</si>
  <si>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</si>
  <si>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</si>
  <si>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</si>
  <si>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</si>
  <si>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</si>
  <si>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</si>
  <si>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</si>
  <si>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</si>
  <si>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</si>
  <si>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</si>
  <si>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</si>
  <si>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</si>
  <si>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</si>
  <si>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</si>
  <si>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</si>
  <si>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</si>
  <si>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</si>
  <si>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</si>
  <si>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</si>
  <si>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</si>
  <si>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</si>
  <si>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</si>
  <si>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</si>
  <si>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</si>
  <si>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</si>
  <si>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</si>
  <si>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</si>
  <si>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</si>
  <si>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</si>
  <si>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</si>
  <si>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</si>
  <si>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</si>
  <si>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</si>
  <si>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</si>
  <si>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</si>
  <si>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</si>
  <si>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</si>
  <si>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</si>
  <si>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</si>
  <si>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</si>
  <si>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</si>
  <si>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</si>
  <si>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</si>
  <si>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</si>
  <si>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</si>
  <si>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</si>
  <si>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</si>
  <si>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</si>
  <si>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</si>
  <si>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</si>
  <si>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</si>
  <si>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</si>
  <si>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</si>
  <si>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</si>
  <si>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</si>
  <si>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</si>
  <si>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</si>
  <si>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</si>
  <si>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</si>
  <si>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</si>
  <si>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</si>
  <si>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</si>
  <si>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</si>
  <si>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</si>
  <si>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</si>
  <si>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</si>
  <si>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</si>
  <si>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</si>
  <si>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</si>
  <si>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</si>
  <si>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</si>
  <si>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</si>
  <si>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</si>
  <si>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</si>
  <si>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</si>
  <si>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</si>
  <si>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</si>
  <si>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</si>
  <si>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</si>
  <si>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</si>
  <si>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</si>
  <si>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</si>
  <si>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</si>
  <si>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</si>
  <si>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</si>
  <si>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</si>
  <si>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</si>
  <si>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</si>
  <si>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</si>
  <si>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</si>
  <si>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</si>
  <si>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</si>
  <si>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</si>
  <si>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</si>
  <si>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</si>
  <si>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</si>
  <si>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</si>
  <si>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</si>
  <si>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</si>
  <si>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</si>
  <si>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</si>
  <si>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</si>
  <si>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</si>
  <si>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</si>
  <si>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</si>
  <si>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</si>
  <si>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</si>
  <si>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</si>
  <si>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</si>
  <si>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</si>
  <si>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</si>
  <si>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</si>
  <si>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</si>
  <si>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</si>
  <si>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</si>
  <si>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</si>
  <si>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</si>
  <si>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</si>
  <si>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</si>
  <si>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</si>
  <si>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</si>
  <si>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</si>
  <si>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</si>
  <si>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</si>
  <si>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</si>
  <si>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</si>
  <si>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</si>
  <si>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</si>
  <si>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</si>
  <si>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</si>
  <si>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</si>
  <si>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</si>
  <si>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</si>
  <si>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</si>
  <si>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</si>
  <si>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</si>
  <si>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</si>
  <si>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</si>
  <si>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</si>
  <si>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</si>
  <si>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</si>
  <si>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</si>
  <si>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</si>
  <si>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</si>
  <si>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</si>
  <si>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</si>
  <si>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</si>
  <si>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</si>
  <si>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</si>
  <si>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</si>
  <si>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</si>
  <si>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</si>
  <si>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</si>
  <si>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</si>
  <si>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</si>
  <si>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</si>
  <si>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</si>
  <si>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</si>
  <si>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</si>
  <si>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</si>
  <si>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</si>
  <si>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</si>
  <si>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</si>
  <si>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</si>
  <si>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</si>
  <si>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</si>
  <si>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</si>
  <si>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</si>
  <si>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</si>
  <si>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</si>
  <si>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</si>
  <si>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</si>
  <si>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</si>
  <si>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</si>
  <si>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</si>
  <si>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</si>
  <si>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</si>
  <si>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</si>
  <si>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</si>
  <si>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</si>
  <si>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</si>
  <si>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</si>
  <si>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</si>
  <si>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</si>
  <si>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</si>
  <si>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</si>
  <si>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</si>
  <si>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</si>
  <si>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</si>
  <si>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</si>
  <si>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</si>
  <si>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</si>
  <si>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</si>
  <si>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</si>
  <si>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</si>
  <si>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</si>
  <si>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</si>
  <si>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</si>
  <si>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</si>
  <si>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</si>
  <si>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</si>
  <si>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</si>
  <si>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</si>
  <si>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</si>
  <si>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</si>
  <si>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</si>
  <si>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</si>
  <si>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</si>
  <si>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</si>
  <si>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</si>
  <si>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</si>
  <si>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</si>
  <si>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</si>
  <si>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</si>
  <si>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</si>
  <si>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</si>
  <si>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</si>
  <si>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</si>
  <si>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</si>
  <si>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</si>
  <si>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</si>
  <si>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</si>
  <si>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</si>
  <si>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</si>
  <si>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</si>
  <si>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</si>
  <si>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</si>
  <si>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</si>
  <si>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</si>
  <si>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</si>
  <si>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</si>
  <si>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</si>
  <si>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</si>
  <si>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</si>
  <si>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</si>
  <si>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</si>
  <si>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</si>
  <si>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</si>
  <si>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</si>
  <si>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</si>
  <si>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</si>
  <si>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</si>
  <si>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</si>
  <si>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</si>
  <si>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</si>
  <si>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</si>
  <si>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</si>
  <si>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</si>
  <si>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</si>
  <si>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</si>
  <si>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</si>
  <si>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</si>
  <si>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</si>
  <si>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</si>
  <si>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</si>
  <si>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</si>
  <si>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</si>
  <si>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</si>
  <si>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</si>
  <si>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</si>
  <si>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</si>
  <si>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</si>
  <si>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</si>
  <si>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</si>
  <si>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</si>
  <si>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</si>
  <si>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</si>
  <si>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</si>
  <si>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</si>
  <si>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</si>
  <si>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</si>
  <si>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</si>
  <si>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</si>
  <si>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</si>
  <si>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</si>
  <si>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</si>
  <si>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</si>
  <si>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</si>
  <si>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</si>
  <si>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</si>
  <si>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</si>
  <si>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</si>
  <si>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</si>
  <si>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</si>
  <si>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</si>
  <si>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</si>
  <si>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</si>
  <si>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</si>
  <si>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</si>
  <si>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</si>
  <si>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</si>
  <si>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</si>
  <si>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</si>
  <si>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</si>
  <si>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</si>
  <si>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</si>
  <si>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</si>
  <si>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</si>
  <si>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</si>
  <si>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</si>
  <si>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</si>
  <si>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</si>
  <si>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</si>
  <si>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</si>
  <si>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</si>
  <si>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</si>
  <si>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</si>
  <si>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</si>
  <si>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</si>
  <si>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</si>
  <si>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</si>
  <si>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</si>
  <si>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</si>
  <si>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</si>
  <si>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</si>
  <si>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</si>
  <si>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</si>
  <si>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</si>
  <si>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</si>
  <si>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</si>
  <si>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</si>
  <si>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</si>
  <si>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</si>
  <si>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</si>
  <si>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</si>
  <si>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</si>
  <si>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</si>
  <si>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</si>
  <si>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</si>
  <si>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</si>
  <si>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</si>
  <si>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</si>
  <si>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</si>
  <si>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</si>
  <si>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</si>
  <si>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</si>
  <si>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</si>
  <si>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</si>
  <si>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</si>
  <si>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</si>
  <si>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</si>
  <si>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</si>
  <si>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</si>
  <si>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</si>
  <si>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</si>
  <si>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</si>
  <si>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</si>
  <si>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</si>
  <si>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</si>
  <si>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</si>
  <si>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</si>
  <si>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</si>
  <si>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</si>
  <si>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</si>
  <si>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</si>
  <si>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</si>
  <si>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</si>
  <si>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</si>
  <si>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</si>
  <si>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</si>
  <si>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</si>
  <si>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</si>
  <si>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</si>
  <si>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</si>
  <si>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</si>
  <si>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</si>
  <si>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</si>
  <si>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</si>
  <si>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</si>
  <si>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</si>
  <si>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</si>
  <si>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</si>
  <si>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</si>
  <si>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</si>
  <si>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</si>
  <si>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</si>
  <si>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</si>
  <si>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</si>
  <si>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</si>
  <si>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</si>
  <si>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</si>
  <si>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</si>
  <si>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</si>
  <si>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</si>
  <si>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</si>
  <si>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</si>
  <si>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</si>
  <si>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</si>
  <si>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</si>
  <si>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</si>
  <si>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</si>
  <si>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</si>
  <si>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</si>
  <si>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</si>
  <si>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</si>
  <si>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</si>
  <si>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</si>
  <si>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</si>
  <si>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</si>
  <si>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</si>
  <si>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</si>
  <si>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</si>
  <si>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</si>
  <si>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</si>
  <si>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</si>
  <si>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</si>
  <si>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</si>
  <si>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</si>
  <si>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</si>
  <si>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</si>
  <si>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</si>
  <si>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</si>
  <si>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</si>
  <si>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</si>
  <si>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</si>
  <si>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</si>
  <si>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</si>
  <si>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</si>
  <si>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</si>
  <si>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</si>
  <si>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</si>
  <si>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</si>
  <si>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</si>
  <si>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</si>
  <si>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</si>
  <si>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</si>
  <si>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</si>
  <si>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</si>
  <si>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</si>
  <si>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</si>
  <si>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</si>
  <si>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</si>
  <si>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</si>
  <si>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</si>
  <si>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</si>
  <si>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</si>
  <si>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</si>
  <si>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</si>
  <si>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</si>
  <si>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</si>
  <si>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</si>
  <si>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</si>
  <si>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</si>
  <si>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</si>
  <si>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</si>
  <si>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</si>
  <si>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</si>
  <si>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</si>
  <si>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</si>
  <si>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</si>
  <si>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</si>
  <si>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</si>
  <si>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</si>
  <si>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</si>
  <si>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</si>
  <si>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</si>
  <si>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</si>
  <si>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</si>
  <si>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</si>
  <si>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</si>
  <si>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</si>
  <si>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</si>
  <si>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</si>
  <si>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</si>
  <si>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</si>
  <si>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</si>
  <si>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</si>
  <si>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</si>
  <si>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</si>
  <si>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</si>
  <si>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</si>
  <si>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</si>
  <si>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</si>
  <si>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</si>
  <si>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</si>
  <si>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</si>
  <si>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</si>
  <si>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</si>
  <si>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</si>
  <si>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</si>
  <si>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</si>
  <si>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</si>
  <si>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</si>
  <si>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</si>
  <si>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</si>
  <si>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</si>
  <si>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</si>
  <si>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</si>
  <si>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</si>
  <si>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</si>
  <si>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</si>
  <si>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</si>
  <si>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</si>
  <si>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</si>
  <si>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</si>
  <si>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</si>
  <si>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</si>
  <si>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</si>
  <si>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</si>
  <si>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</si>
  <si>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</si>
  <si>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</si>
  <si>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</si>
  <si>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</si>
  <si>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</si>
  <si>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</si>
  <si>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</si>
  <si>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</si>
  <si>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</si>
  <si>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</si>
  <si>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</si>
  <si>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</si>
  <si>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</si>
  <si>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</si>
  <si>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</si>
  <si>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</si>
  <si>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</si>
  <si>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</si>
  <si>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</si>
  <si>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</si>
  <si>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</si>
  <si>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</si>
  <si>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</si>
  <si>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</si>
  <si>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</si>
  <si>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</si>
  <si>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</si>
  <si>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</si>
  <si>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</si>
  <si>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</si>
  <si>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</si>
  <si>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</si>
  <si>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</si>
  <si>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</si>
  <si>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</si>
  <si>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</si>
  <si>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</si>
  <si>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</si>
  <si>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</si>
  <si>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</si>
  <si>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</si>
  <si>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</si>
  <si>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</si>
  <si>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</si>
  <si>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</si>
  <si>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</si>
  <si>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</si>
  <si>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</si>
  <si>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</si>
  <si>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</si>
  <si>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</si>
  <si>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</si>
  <si>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</si>
  <si>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</si>
  <si>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</si>
  <si>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</si>
  <si>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</si>
  <si>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</si>
  <si>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</si>
  <si>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</si>
  <si>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</si>
  <si>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</si>
  <si>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</si>
  <si>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</si>
  <si>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</si>
  <si>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</si>
  <si>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</si>
  <si>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</si>
  <si>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</si>
  <si>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</si>
  <si>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</si>
  <si>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</si>
  <si>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</si>
  <si>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</si>
  <si>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</si>
  <si>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</si>
  <si>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</si>
  <si>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</si>
  <si>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</si>
  <si>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</si>
  <si>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</si>
  <si>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</si>
  <si>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</si>
  <si>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</si>
  <si>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</si>
  <si>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</si>
  <si>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</si>
  <si>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</si>
  <si>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</si>
  <si>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</si>
  <si>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</si>
  <si>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</si>
  <si>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</si>
  <si>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</si>
  <si>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</si>
  <si>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</si>
  <si>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</si>
  <si>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</si>
  <si>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</si>
  <si>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</si>
  <si>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</si>
  <si>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</si>
  <si>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</si>
  <si>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</si>
  <si>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</si>
  <si>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</si>
  <si>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</si>
  <si>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</si>
  <si>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</si>
  <si>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</si>
  <si>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</si>
  <si>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</si>
  <si>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</si>
  <si>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</si>
  <si>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</si>
  <si>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</si>
  <si>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</si>
  <si>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</si>
  <si>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</si>
  <si>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</si>
  <si>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</si>
  <si>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</si>
  <si>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</si>
  <si>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</si>
  <si>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</si>
  <si>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</si>
  <si>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</si>
  <si>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</si>
  <si>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</si>
  <si>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</si>
  <si>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</si>
  <si>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</si>
  <si>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</si>
  <si>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</si>
  <si>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</si>
  <si>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</si>
  <si>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</si>
  <si>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</si>
  <si>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</si>
  <si>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</si>
  <si>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</si>
  <si>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</si>
  <si>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</si>
  <si>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</si>
  <si>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</si>
  <si>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</si>
  <si>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</si>
  <si>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</si>
  <si>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</si>
  <si>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</si>
  <si>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</si>
  <si>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</si>
  <si>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</si>
  <si>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</si>
  <si>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</si>
  <si>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</si>
  <si>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</si>
  <si>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</si>
  <si>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</si>
  <si>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</si>
  <si>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</si>
  <si>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</si>
  <si>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</si>
  <si>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</si>
  <si>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</si>
  <si>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</si>
  <si>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</si>
  <si>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</si>
  <si>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</si>
  <si>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</si>
  <si>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</si>
  <si>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</si>
  <si>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</si>
  <si>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</si>
  <si>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</si>
  <si>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</si>
  <si>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</si>
  <si>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</si>
  <si>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</si>
  <si>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</si>
  <si>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</si>
  <si>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</si>
  <si>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</si>
  <si>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</si>
  <si>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</si>
  <si>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</si>
  <si>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</si>
  <si>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</si>
  <si>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</si>
  <si>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</si>
  <si>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</si>
  <si>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</si>
  <si>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</si>
  <si>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</si>
  <si>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</si>
  <si>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</si>
  <si>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</si>
  <si>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</si>
  <si>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</si>
  <si>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</si>
  <si>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</si>
  <si>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</si>
  <si>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</si>
  <si>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</si>
  <si>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</si>
  <si>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</si>
  <si>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</si>
  <si>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</si>
  <si>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</si>
  <si>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</si>
  <si>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</si>
  <si>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</si>
  <si>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</si>
  <si>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</si>
  <si>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</si>
  <si>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</si>
  <si>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</si>
  <si>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</si>
  <si>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</si>
  <si>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</si>
  <si>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</si>
  <si>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</si>
  <si>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</si>
  <si>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</si>
  <si>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</si>
  <si>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</si>
  <si>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</si>
  <si>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</si>
  <si>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</si>
  <si>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</si>
  <si>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</si>
  <si>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</si>
  <si>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</si>
  <si>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</si>
  <si>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</si>
  <si>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</si>
  <si>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</si>
  <si>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</si>
  <si>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</si>
  <si>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</si>
  <si>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</si>
  <si>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</si>
  <si>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</si>
  <si>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</si>
  <si>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</si>
  <si>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</si>
  <si>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</si>
  <si>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</si>
  <si>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</si>
  <si>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</si>
  <si>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</si>
  <si>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</si>
  <si>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</si>
  <si>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</si>
  <si>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</si>
  <si>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</si>
  <si>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</si>
  <si>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</si>
  <si>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</si>
  <si>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</si>
  <si>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</si>
  <si>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</si>
  <si>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</si>
  <si>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</si>
  <si>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</si>
  <si>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</si>
  <si>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</si>
  <si>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</si>
  <si>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</si>
  <si>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</si>
  <si>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</si>
  <si>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</si>
  <si>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</si>
  <si>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</si>
  <si>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</si>
  <si>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</si>
  <si>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</si>
  <si>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</si>
  <si>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</si>
  <si>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</si>
  <si>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</si>
  <si>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</si>
  <si>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</si>
  <si>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</si>
  <si>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</si>
  <si>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</si>
  <si>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</si>
  <si>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</si>
  <si>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</si>
  <si>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</si>
  <si>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</si>
  <si>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</si>
  <si>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</si>
  <si>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</si>
  <si>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</si>
  <si>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</si>
  <si>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</si>
  <si>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</si>
  <si>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</si>
  <si>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</si>
  <si>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</si>
  <si>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</si>
  <si>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</si>
  <si>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</si>
  <si>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</si>
  <si>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</si>
  <si>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</si>
  <si>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</si>
  <si>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</si>
  <si>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</si>
  <si>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</si>
  <si>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</si>
  <si>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</si>
  <si>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</si>
  <si>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</si>
  <si>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</si>
  <si>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</si>
  <si>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</si>
  <si>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</si>
  <si>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</si>
  <si>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</si>
  <si>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</si>
  <si>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</si>
  <si>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</si>
  <si>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</si>
  <si>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</si>
  <si>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</si>
  <si>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</si>
  <si>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</si>
  <si>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</si>
  <si>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</si>
  <si>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</si>
  <si>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</si>
  <si>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</si>
  <si>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</si>
  <si>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</si>
  <si>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</si>
  <si>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</si>
  <si>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</si>
  <si>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</si>
  <si>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</si>
  <si>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</si>
  <si>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</si>
  <si>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</si>
  <si>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</si>
  <si>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</si>
  <si>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</si>
  <si>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</si>
  <si>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</si>
  <si>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</si>
  <si>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</si>
  <si>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</si>
  <si>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</si>
  <si>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</si>
  <si>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</si>
  <si>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</si>
  <si>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</si>
  <si>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</si>
  <si>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</si>
  <si>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</si>
  <si>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</si>
  <si>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</si>
  <si>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</si>
  <si>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</si>
  <si>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</si>
  <si>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</si>
  <si>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</si>
  <si>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</si>
  <si>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</si>
  <si>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</si>
  <si>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</si>
  <si>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</si>
  <si>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</si>
  <si>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</si>
  <si>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</si>
  <si>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</si>
  <si>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</si>
  <si>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</si>
  <si>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</si>
  <si>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</si>
  <si>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</si>
  <si>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</si>
  <si>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</si>
  <si>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</si>
  <si>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</si>
  <si>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</si>
  <si>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</si>
  <si>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</si>
  <si>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</si>
  <si>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</si>
  <si>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</si>
  <si>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</si>
  <si>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</si>
  <si>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</si>
  <si>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</si>
  <si>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</si>
  <si>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</si>
  <si>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</si>
  <si>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</si>
  <si>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</si>
  <si>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</si>
  <si>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</si>
  <si>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</si>
  <si>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</si>
  <si>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</si>
  <si>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</si>
  <si>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</si>
  <si>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</si>
  <si>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</si>
  <si>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</si>
  <si>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</si>
  <si>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</si>
  <si>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</si>
  <si>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</si>
  <si>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</si>
  <si>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</si>
  <si>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</si>
  <si>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</si>
  <si>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</si>
  <si>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</si>
  <si>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</si>
  <si>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</si>
  <si>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</si>
  <si>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</si>
  <si>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</si>
  <si>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</si>
  <si>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</si>
  <si>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</si>
  <si>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</si>
  <si>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</si>
  <si>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</si>
  <si>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</si>
  <si>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</si>
  <si>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</si>
  <si>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</si>
  <si>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</si>
  <si>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</si>
  <si>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</si>
  <si>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</si>
  <si>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</si>
  <si>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</si>
  <si>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</si>
  <si>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</si>
  <si>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</si>
  <si>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</si>
  <si>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</si>
  <si>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</si>
  <si>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</si>
  <si>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</si>
  <si>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</si>
  <si>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</si>
  <si>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</si>
  <si>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</si>
  <si>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</si>
  <si>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</si>
  <si>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</si>
  <si>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</si>
  <si>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</si>
  <si>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</si>
  <si>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</si>
  <si>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</si>
  <si>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</si>
  <si>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</si>
  <si>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</si>
  <si>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</si>
  <si>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</si>
  <si>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</si>
  <si>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</si>
  <si>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</si>
  <si>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</si>
  <si>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</si>
  <si>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</si>
  <si>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</si>
  <si>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</si>
  <si>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</si>
  <si>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</si>
  <si>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</si>
  <si>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</si>
  <si>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</si>
  <si>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</si>
  <si>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</si>
  <si>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</si>
  <si>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</si>
  <si>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</si>
  <si>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</si>
  <si>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</si>
  <si>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</si>
  <si>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</si>
  <si>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</si>
  <si>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</si>
  <si>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</si>
  <si>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</si>
  <si>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</si>
  <si>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</si>
  <si>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</si>
  <si>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</si>
  <si>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</si>
  <si>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</si>
  <si>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</si>
  <si>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</si>
  <si>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</si>
  <si>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</si>
  <si>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</si>
  <si>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</si>
  <si>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</si>
  <si>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</si>
  <si>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</si>
  <si>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</si>
  <si>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</si>
  <si>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</si>
  <si>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</si>
  <si>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</si>
  <si>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</si>
  <si>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</si>
  <si>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</si>
  <si>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</si>
  <si>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</si>
  <si>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</si>
  <si>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</si>
  <si>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</si>
  <si>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</si>
  <si>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</si>
  <si>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</si>
  <si>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</si>
  <si>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</si>
  <si>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</si>
  <si>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</si>
  <si>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</si>
  <si>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</si>
  <si>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</si>
  <si>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</si>
  <si>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</si>
  <si>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</si>
  <si>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</si>
  <si>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</si>
  <si>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</si>
  <si>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</si>
  <si>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</si>
  <si>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</si>
  <si>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</si>
  <si>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</si>
  <si>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</si>
  <si>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</si>
  <si>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</si>
  <si>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</si>
  <si>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</si>
  <si>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</si>
  <si>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</si>
  <si>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</si>
  <si>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</si>
  <si>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</si>
  <si>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</si>
  <si>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</si>
  <si>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</si>
  <si>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</si>
  <si>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</si>
  <si>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</si>
  <si>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</si>
  <si>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</si>
  <si>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</si>
  <si>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</si>
  <si>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</si>
  <si>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</si>
  <si>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</si>
  <si>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</si>
  <si>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</si>
  <si>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</si>
  <si>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</si>
  <si>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</si>
  <si>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</si>
  <si>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</si>
  <si>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</si>
  <si>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</si>
  <si>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</si>
  <si>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</si>
  <si>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</si>
  <si>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</si>
  <si>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</si>
  <si>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</si>
  <si>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</si>
  <si>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</si>
  <si>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</si>
  <si>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</si>
  <si>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</si>
  <si>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</si>
  <si>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</si>
  <si>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</si>
  <si>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</si>
  <si>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</si>
  <si>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</si>
  <si>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</si>
  <si>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</si>
  <si>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</si>
  <si>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</si>
  <si>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</si>
  <si>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</si>
  <si>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</si>
  <si>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</si>
  <si>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</si>
  <si>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</si>
  <si>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</si>
  <si>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</si>
  <si>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</si>
  <si>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</si>
  <si>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</si>
  <si>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</si>
  <si>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</si>
  <si>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</si>
  <si>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</si>
  <si>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</si>
  <si>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</si>
  <si>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</si>
  <si>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</si>
  <si>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</si>
  <si>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</si>
  <si>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</si>
  <si>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</si>
  <si>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</si>
  <si>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</si>
  <si>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</si>
  <si>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</si>
  <si>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</si>
  <si>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</si>
  <si>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</si>
  <si>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</si>
  <si>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</si>
  <si>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</si>
  <si>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</si>
  <si>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</si>
  <si>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</si>
  <si>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</si>
  <si>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</si>
  <si>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</si>
  <si>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</si>
  <si>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</si>
  <si>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</si>
  <si>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</si>
  <si>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</si>
  <si>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</si>
  <si>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</si>
  <si>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</si>
  <si>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</si>
  <si>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</si>
  <si>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</si>
  <si>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</si>
  <si>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</si>
  <si>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</si>
  <si>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</si>
  <si>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</si>
  <si>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</si>
  <si>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</si>
  <si>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</si>
  <si>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</si>
  <si>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</si>
  <si>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</si>
  <si>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</si>
  <si>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</si>
  <si>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</si>
  <si>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</si>
  <si>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</si>
  <si>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</si>
  <si>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</si>
  <si>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</si>
  <si>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</si>
  <si>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</si>
  <si>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</si>
  <si>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</si>
  <si>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</si>
  <si>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</si>
  <si>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</si>
  <si>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</si>
  <si>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</si>
  <si>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</si>
  <si>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</si>
  <si>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</si>
  <si>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</si>
  <si>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</si>
  <si>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</si>
  <si>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</si>
  <si>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</si>
  <si>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</si>
  <si>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</si>
  <si>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</si>
  <si>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</si>
  <si>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</si>
  <si>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</si>
  <si>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</si>
  <si>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</si>
  <si>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</si>
  <si>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</si>
  <si>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</si>
  <si>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</si>
  <si>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</si>
  <si>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</si>
  <si>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</si>
  <si>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</si>
  <si>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</si>
  <si>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</si>
  <si>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</si>
  <si>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</si>
  <si>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</si>
  <si>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</si>
  <si>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</si>
  <si>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</si>
  <si>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</si>
  <si>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</si>
  <si>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</si>
  <si>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</si>
  <si>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</si>
  <si>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</si>
  <si>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</si>
  <si>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</si>
  <si>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</si>
  <si>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</si>
  <si>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</si>
  <si>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</si>
  <si>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</si>
  <si>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</si>
  <si>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</si>
  <si>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</si>
  <si>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</si>
  <si>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</si>
  <si>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</si>
  <si>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</si>
  <si>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</si>
  <si>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</si>
  <si>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</si>
  <si>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</si>
  <si>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</si>
  <si>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</si>
  <si>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</si>
  <si>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</si>
  <si>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</si>
  <si>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</si>
  <si>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</si>
  <si>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</si>
  <si>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</si>
  <si>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</si>
  <si>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</si>
  <si>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</si>
  <si>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</si>
  <si>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</si>
  <si>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</si>
  <si>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</si>
  <si>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</si>
  <si>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</si>
  <si>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</si>
  <si>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</si>
  <si>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</si>
  <si>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</si>
  <si>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</si>
  <si>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</si>
  <si>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</si>
  <si>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</si>
  <si>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</si>
  <si>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</si>
  <si>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</si>
  <si>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</si>
  <si>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</si>
  <si>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</si>
  <si>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</si>
  <si>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</si>
  <si>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</si>
  <si>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</si>
  <si>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</si>
  <si>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</si>
  <si>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</si>
  <si>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</si>
  <si>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</si>
  <si>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</si>
  <si>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</si>
  <si>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</si>
  <si>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</si>
  <si>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</si>
  <si>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</si>
  <si>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</si>
  <si>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</si>
  <si>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</si>
  <si>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</si>
  <si>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</si>
  <si>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</si>
  <si>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</si>
  <si>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</si>
  <si>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</si>
  <si>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</si>
  <si>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</si>
  <si>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</si>
  <si>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</si>
  <si>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</si>
  <si>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</si>
  <si>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</si>
  <si>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</si>
  <si>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</si>
  <si>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</si>
  <si>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</si>
  <si>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</si>
  <si>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</si>
  <si>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</si>
  <si>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</si>
  <si>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</si>
  <si>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</si>
  <si>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</si>
  <si>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</si>
  <si>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</si>
  <si>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</si>
  <si>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</si>
  <si>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</si>
  <si>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</si>
  <si>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</si>
  <si>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</si>
  <si>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</si>
  <si>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</si>
  <si>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</si>
  <si>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</si>
  <si>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</si>
  <si>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</si>
  <si>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</si>
  <si>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</si>
  <si>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</si>
  <si>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</si>
  <si>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</si>
  <si>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</si>
  <si>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</si>
  <si>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</si>
  <si>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</si>
  <si>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</si>
  <si>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</si>
  <si>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</si>
  <si>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</si>
  <si>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</si>
  <si>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</si>
  <si>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</si>
  <si>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</si>
  <si>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</si>
  <si>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</si>
  <si>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</si>
  <si>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</si>
  <si>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</si>
  <si>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</si>
  <si>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</si>
  <si>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</si>
  <si>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</si>
  <si>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</si>
  <si>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</si>
  <si>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</si>
  <si>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</si>
  <si>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</si>
  <si>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</si>
  <si>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</si>
  <si>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</si>
  <si>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</si>
  <si>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</si>
  <si>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</si>
  <si>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</si>
  <si>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</si>
  <si>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</si>
  <si>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</si>
  <si>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</si>
  <si>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</si>
  <si>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</si>
  <si>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</si>
  <si>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</si>
  <si>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</si>
  <si>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</si>
  <si>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</si>
  <si>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</si>
  <si>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</si>
  <si>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</si>
  <si>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</si>
  <si>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</si>
  <si>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</si>
  <si>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</si>
  <si>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</si>
  <si>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</si>
  <si>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</si>
  <si>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</si>
  <si>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</si>
  <si>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</si>
  <si>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</si>
  <si>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</si>
  <si>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</si>
  <si>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</si>
  <si>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</si>
  <si>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</si>
  <si>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</si>
  <si>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</si>
  <si>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</si>
  <si>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</si>
  <si>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</si>
  <si>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</si>
  <si>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</si>
  <si>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</si>
  <si>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</si>
  <si>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</si>
  <si>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</si>
  <si>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</si>
  <si>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</si>
  <si>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</si>
  <si>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</si>
  <si>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</si>
  <si>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</si>
  <si>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</si>
  <si>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</si>
  <si>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</si>
  <si>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</si>
  <si>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</si>
  <si>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</si>
  <si>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</si>
  <si>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</si>
  <si>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</si>
  <si>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</si>
  <si>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</si>
  <si>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</si>
  <si>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</si>
  <si>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</si>
  <si>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</si>
  <si>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</si>
  <si>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</si>
  <si>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</si>
  <si>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</si>
  <si>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</si>
  <si>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</si>
  <si>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</si>
  <si>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</si>
  <si>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</si>
  <si>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</si>
  <si>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</si>
  <si>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</si>
  <si>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</si>
  <si>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</si>
  <si>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</si>
  <si>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</si>
  <si>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</si>
  <si>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</si>
  <si>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</si>
  <si>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</si>
  <si>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</si>
  <si>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</si>
  <si>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</si>
  <si>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</si>
  <si>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</si>
  <si>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</si>
  <si>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</si>
  <si>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</si>
  <si>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</si>
  <si>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</si>
  <si>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</si>
  <si>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</si>
  <si>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</si>
  <si>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</si>
  <si>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</si>
  <si>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</si>
  <si>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</si>
  <si>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</si>
  <si>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</si>
  <si>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</si>
  <si>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</si>
  <si>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</si>
  <si>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</si>
  <si>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</si>
  <si>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</si>
  <si>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</si>
  <si>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</si>
  <si>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</si>
  <si>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</si>
  <si>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</si>
  <si>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</si>
  <si>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</si>
  <si>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</si>
  <si>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</si>
  <si>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</si>
  <si>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</si>
  <si>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</si>
  <si>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</si>
  <si>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</si>
  <si>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</si>
  <si>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</si>
  <si>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</si>
  <si>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</si>
  <si>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</si>
  <si>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</si>
  <si>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</si>
  <si>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</si>
  <si>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</si>
  <si>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</si>
  <si>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</si>
  <si>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</si>
  <si>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</si>
  <si>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</si>
  <si>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</si>
  <si>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</si>
  <si>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</si>
  <si>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</si>
  <si>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</si>
  <si>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</si>
  <si>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</si>
  <si>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</si>
  <si>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</si>
  <si>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</si>
  <si>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</si>
  <si>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</si>
  <si>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</si>
  <si>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</si>
  <si>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</si>
  <si>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</si>
  <si>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</si>
  <si>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</si>
  <si>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</si>
  <si>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</si>
  <si>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</si>
  <si>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</si>
  <si>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</si>
  <si>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</si>
  <si>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</si>
  <si>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</si>
  <si>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</si>
  <si>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</si>
  <si>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</si>
  <si>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</si>
  <si>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</si>
  <si>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</si>
  <si>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</si>
  <si>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</si>
  <si>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</si>
  <si>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</si>
  <si>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</si>
  <si>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</si>
  <si>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</si>
  <si>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</si>
  <si>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</si>
  <si>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</si>
  <si>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</si>
  <si>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</si>
  <si>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</si>
  <si>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</si>
  <si>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</si>
  <si>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</si>
  <si>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</si>
  <si>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</si>
  <si>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</si>
  <si>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</si>
  <si>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</si>
  <si>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</si>
  <si>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</si>
  <si>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</si>
  <si>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</si>
  <si>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</si>
  <si>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</si>
  <si>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</si>
  <si>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</si>
  <si>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</si>
  <si>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</si>
  <si>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</si>
  <si>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</si>
  <si>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</si>
  <si>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</si>
  <si>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</si>
  <si>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</si>
  <si>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</si>
  <si>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</si>
  <si>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</si>
  <si>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</si>
  <si>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</si>
  <si>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</si>
  <si>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</si>
  <si>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</si>
  <si>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</si>
  <si>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</si>
  <si>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</si>
  <si>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</si>
  <si>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</si>
  <si>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</si>
  <si>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</si>
  <si>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</si>
  <si>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</si>
  <si>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</si>
  <si>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</si>
  <si>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</si>
  <si>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</si>
  <si>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</si>
  <si>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</si>
  <si>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</si>
  <si>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</si>
  <si>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</si>
  <si>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</si>
  <si>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</si>
  <si>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</si>
  <si>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</si>
  <si>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</si>
  <si>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</si>
  <si>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</si>
  <si>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</si>
  <si>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</si>
  <si>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</si>
  <si>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</si>
  <si>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</si>
  <si>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</si>
  <si>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</si>
  <si>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</si>
  <si>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</si>
  <si>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</si>
  <si>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</si>
  <si>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</si>
  <si>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</si>
  <si>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</si>
  <si>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</si>
  <si>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</si>
  <si>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</si>
  <si>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</si>
  <si>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</si>
  <si>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</si>
  <si>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</si>
  <si>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</si>
  <si>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</si>
  <si>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</si>
  <si>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</si>
  <si>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</si>
  <si>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</si>
  <si>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</si>
  <si>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</si>
  <si>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</si>
  <si>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</si>
  <si>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</si>
  <si>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</si>
  <si>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</si>
  <si>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</si>
  <si>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</si>
  <si>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</si>
  <si>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</si>
  <si>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</si>
  <si>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</si>
  <si>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</si>
  <si>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</si>
  <si>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</si>
  <si>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</si>
  <si>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</si>
  <si>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</si>
  <si>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</si>
  <si>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</si>
  <si>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</si>
  <si>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</si>
  <si>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</si>
  <si>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</si>
  <si>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</si>
  <si>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</si>
  <si>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</si>
  <si>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</si>
  <si>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</si>
  <si>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</si>
  <si>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</si>
  <si>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</si>
  <si>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</si>
  <si>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</si>
  <si>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</si>
  <si>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</si>
  <si>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</si>
  <si>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</si>
  <si>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</si>
  <si>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</si>
  <si>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</si>
  <si>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</si>
  <si>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</si>
  <si>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</si>
  <si>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</si>
  <si>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</si>
  <si>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</si>
  <si>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</si>
  <si>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</si>
  <si>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</si>
  <si>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</si>
  <si>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</si>
  <si>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</si>
  <si>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</si>
  <si>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</si>
  <si>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</si>
  <si>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</si>
  <si>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</si>
  <si>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</si>
  <si>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</si>
  <si>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</si>
  <si>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</si>
  <si>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</si>
  <si>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</si>
  <si>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</si>
  <si>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</si>
  <si>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</si>
  <si>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</si>
  <si>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</si>
  <si>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</si>
  <si>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</si>
  <si>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</si>
  <si>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</si>
  <si>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</si>
  <si>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</si>
  <si>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</si>
  <si>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</si>
  <si>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</si>
  <si>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</si>
  <si>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</si>
  <si>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</si>
  <si>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</si>
  <si>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</si>
  <si>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</si>
  <si>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</si>
  <si>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</si>
  <si>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</si>
  <si>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</si>
  <si>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</si>
  <si>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</si>
  <si>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</si>
  <si>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</si>
  <si>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</si>
  <si>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</si>
  <si>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</si>
  <si>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</si>
  <si>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</si>
  <si>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</si>
  <si>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</si>
  <si>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</si>
  <si>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</si>
  <si>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</si>
  <si>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</si>
  <si>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</si>
  <si>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</si>
  <si>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</si>
  <si>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</si>
  <si>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</si>
  <si>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</si>
  <si>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</si>
  <si>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</si>
  <si>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</si>
  <si>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</si>
  <si>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</si>
  <si>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</si>
  <si>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</si>
  <si>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</si>
  <si>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</si>
  <si>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</si>
  <si>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</si>
  <si>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</si>
  <si>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</si>
  <si>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</si>
  <si>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</si>
  <si>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</si>
  <si>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</si>
  <si>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</si>
  <si>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</si>
  <si>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</si>
  <si>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</si>
  <si>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</si>
  <si>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</si>
  <si>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</si>
  <si>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</si>
  <si>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</si>
  <si>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</si>
  <si>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</si>
  <si>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</si>
  <si>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</si>
  <si>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</si>
  <si>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</si>
  <si>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</si>
  <si>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</si>
  <si>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</si>
  <si>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</si>
  <si>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</si>
  <si>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</si>
  <si>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</si>
  <si>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</si>
  <si>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</si>
  <si>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</si>
  <si>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</si>
  <si>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</si>
  <si>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</si>
  <si>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</si>
  <si>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</si>
  <si>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</si>
  <si>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</si>
  <si>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</si>
  <si>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</si>
  <si>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</si>
  <si>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</si>
  <si>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</si>
  <si>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</si>
  <si>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</si>
  <si>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</si>
  <si>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</si>
  <si>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</si>
  <si>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</si>
  <si>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</si>
  <si>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</si>
  <si>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</si>
  <si>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</si>
  <si>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</si>
  <si>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</si>
  <si>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</si>
  <si>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</si>
  <si>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</si>
  <si>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</si>
  <si>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</si>
  <si>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</si>
  <si>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</si>
  <si>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</si>
  <si>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</si>
  <si>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</si>
  <si>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</si>
  <si>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</si>
  <si>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</si>
  <si>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</si>
  <si>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</si>
  <si>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</si>
  <si>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</si>
  <si>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</si>
  <si>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</si>
  <si>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</si>
  <si>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</si>
  <si>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</si>
  <si>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</si>
  <si>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</si>
  <si>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</si>
  <si>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</si>
  <si>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</si>
  <si>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</si>
  <si>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</si>
  <si>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</si>
  <si>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</si>
  <si>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</si>
  <si>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</si>
  <si>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</si>
  <si>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</si>
  <si>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</si>
  <si>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</si>
  <si>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</si>
  <si>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</si>
  <si>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</si>
  <si>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</si>
  <si>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</si>
  <si>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</si>
  <si>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</si>
  <si>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</si>
  <si>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</si>
  <si>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</si>
  <si>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</si>
  <si>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</si>
  <si>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</si>
  <si>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</si>
  <si>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</si>
  <si>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</si>
  <si>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</si>
  <si>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</si>
  <si>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</si>
  <si>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</si>
  <si>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</si>
  <si>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</si>
  <si>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</si>
  <si>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</si>
  <si>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</si>
  <si>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</si>
  <si>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</si>
  <si>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</si>
  <si>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</si>
  <si>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</si>
  <si>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</si>
  <si>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</si>
  <si>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</si>
  <si>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</si>
  <si>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</si>
  <si>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</si>
  <si>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</si>
  <si>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</si>
  <si>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</si>
  <si>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</si>
  <si>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</si>
  <si>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</si>
  <si>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</si>
  <si>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</si>
  <si>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</si>
  <si>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</si>
  <si>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</si>
  <si>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</si>
  <si>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</si>
  <si>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</si>
  <si>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</si>
  <si>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</si>
  <si>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</si>
  <si>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</si>
  <si>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</si>
  <si>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</si>
  <si>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</si>
  <si>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</si>
  <si>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</si>
  <si>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</si>
  <si>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</si>
  <si>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</si>
  <si>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</si>
  <si>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</si>
  <si>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</si>
  <si>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</si>
  <si>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</si>
  <si>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</si>
  <si>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</si>
  <si>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</si>
  <si>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</si>
  <si>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</si>
  <si>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</si>
  <si>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</si>
  <si>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</si>
  <si>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</si>
  <si>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</si>
  <si>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</si>
  <si>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</si>
  <si>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</si>
  <si>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</si>
  <si>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</si>
  <si>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</si>
  <si>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</si>
  <si>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</si>
  <si>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</si>
  <si>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</si>
  <si>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</si>
  <si>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</si>
  <si>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</si>
  <si>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</si>
  <si>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</si>
  <si>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</si>
  <si>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</si>
  <si>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</si>
  <si>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</si>
  <si>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</si>
  <si>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</si>
  <si>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</si>
  <si>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</si>
  <si>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</si>
  <si>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</si>
  <si>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</si>
  <si>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</si>
  <si>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</si>
  <si>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</si>
  <si>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</si>
  <si>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</si>
  <si>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</si>
  <si>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</si>
  <si>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</si>
  <si>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</si>
  <si>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</si>
  <si>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</si>
  <si>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</si>
  <si>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</si>
  <si>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</si>
  <si>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</si>
  <si>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</si>
  <si>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</si>
  <si>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</si>
  <si>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</si>
  <si>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</si>
  <si>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</si>
  <si>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</si>
  <si>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</si>
  <si>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</si>
  <si>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</si>
  <si>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</si>
  <si>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</si>
  <si>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</si>
  <si>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</si>
  <si>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</si>
  <si>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</si>
  <si>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</si>
  <si>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</si>
  <si>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</si>
  <si>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</si>
  <si>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</si>
  <si>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</si>
  <si>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</si>
  <si>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</si>
  <si>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</si>
  <si>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</si>
  <si>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</si>
  <si>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</si>
  <si>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</si>
  <si>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</si>
  <si>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</si>
  <si>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</si>
  <si>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</si>
  <si>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</si>
  <si>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</si>
  <si>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</si>
  <si>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</si>
  <si>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</si>
  <si>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</si>
  <si>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</si>
  <si>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</si>
  <si>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</si>
  <si>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</si>
  <si>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</si>
  <si>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</si>
  <si>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</si>
  <si>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</si>
  <si>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</si>
  <si>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</si>
  <si>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</si>
  <si>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</si>
  <si>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</si>
  <si>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</si>
  <si>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</si>
  <si>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</si>
  <si>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</si>
  <si>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</si>
  <si>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</si>
  <si>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</si>
  <si>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</si>
  <si>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</si>
  <si>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</si>
  <si>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</si>
  <si>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</si>
  <si>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</si>
  <si>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</si>
  <si>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</si>
  <si>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</si>
  <si>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</si>
  <si>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</si>
  <si>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</si>
  <si>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</si>
  <si>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</si>
  <si>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</si>
  <si>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</si>
  <si>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</si>
  <si>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</si>
  <si>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</si>
  <si>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</si>
  <si>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</si>
  <si>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</si>
  <si>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</si>
  <si>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</si>
  <si>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</si>
  <si>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</si>
  <si>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</si>
  <si>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</si>
  <si>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</si>
  <si>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</si>
  <si>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</si>
  <si>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</si>
  <si>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</si>
  <si>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</si>
  <si>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</si>
  <si>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</si>
  <si>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</si>
  <si>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</si>
  <si>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</si>
  <si>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</si>
  <si>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</si>
  <si>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</si>
  <si>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</si>
  <si>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</si>
  <si>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</si>
  <si>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</si>
  <si>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</si>
  <si>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</si>
  <si>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</si>
  <si>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</si>
  <si>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</si>
  <si>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</si>
  <si>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</si>
  <si>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</si>
  <si>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</si>
  <si>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</si>
  <si>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</si>
  <si>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</si>
  <si>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</si>
  <si>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</si>
  <si>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</si>
  <si>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</si>
  <si>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</si>
  <si>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</si>
  <si>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</si>
  <si>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</si>
  <si>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</si>
  <si>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</si>
  <si>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</si>
  <si>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</si>
  <si>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</si>
  <si>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</si>
  <si>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</si>
  <si>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</si>
  <si>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</si>
  <si>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</si>
  <si>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</si>
  <si>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</si>
  <si>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</si>
  <si>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</si>
  <si>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</si>
  <si>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</si>
  <si>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</si>
  <si>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</si>
  <si>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</si>
  <si>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</si>
  <si>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</si>
  <si>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</si>
  <si>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</si>
  <si>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</si>
  <si>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</si>
  <si>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</si>
  <si>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</si>
  <si>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</si>
  <si>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</si>
  <si>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</si>
  <si>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</si>
  <si>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</si>
  <si>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</si>
  <si>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</si>
  <si>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</si>
  <si>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</si>
  <si>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</si>
  <si>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</si>
  <si>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</si>
  <si>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</si>
  <si>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</si>
  <si>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</si>
  <si>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</si>
  <si>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</si>
  <si>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</si>
  <si>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</si>
  <si>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</si>
  <si>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</si>
  <si>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</si>
  <si>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</si>
  <si>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</si>
  <si>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</si>
  <si>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</si>
  <si>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</si>
  <si>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</si>
  <si>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</si>
  <si>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</si>
  <si>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</si>
  <si>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</si>
  <si>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</si>
  <si>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</si>
  <si>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</si>
  <si>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</si>
  <si>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</si>
  <si>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</si>
  <si>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</si>
  <si>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</si>
  <si>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</si>
  <si>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</si>
  <si>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</si>
  <si>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</si>
  <si>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</si>
  <si>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</si>
  <si>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</si>
  <si>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</si>
  <si>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</si>
  <si>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</si>
  <si>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</si>
  <si>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</si>
  <si>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</si>
  <si>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</si>
  <si>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</si>
  <si>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</si>
  <si>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</si>
  <si>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</si>
  <si>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</si>
  <si>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</si>
  <si>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</si>
  <si>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</si>
  <si>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</si>
  <si>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</si>
  <si>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</si>
  <si>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</si>
  <si>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</si>
  <si>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</si>
  <si>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</si>
  <si>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</si>
  <si>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</si>
  <si>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</si>
  <si>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</si>
  <si>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</si>
  <si>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</si>
  <si>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</si>
  <si>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</si>
  <si>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</si>
  <si>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</si>
  <si>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</si>
  <si>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</si>
  <si>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</si>
  <si>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</si>
  <si>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</si>
  <si>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</si>
  <si>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</si>
  <si>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</si>
  <si>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</si>
  <si>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</si>
  <si>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</si>
  <si>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</si>
  <si>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</si>
  <si>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</si>
  <si>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</si>
  <si>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</si>
  <si>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</si>
  <si>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</si>
  <si>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</si>
  <si>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</si>
  <si>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</si>
  <si>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</si>
  <si>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</si>
  <si>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</si>
  <si>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</si>
  <si>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</si>
  <si>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</si>
  <si>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</si>
  <si>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</si>
  <si>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</si>
  <si>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</si>
  <si>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</si>
  <si>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</si>
  <si>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</si>
  <si>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</si>
  <si>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</si>
  <si>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</si>
  <si>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</si>
  <si>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</si>
  <si>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</si>
  <si>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</si>
  <si>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</si>
  <si>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</si>
  <si>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</si>
  <si>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</si>
  <si>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</si>
  <si>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</si>
  <si>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</si>
  <si>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</si>
  <si>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</si>
  <si>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</si>
  <si>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</si>
  <si>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</si>
  <si>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</si>
  <si>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</si>
  <si>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</si>
  <si>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</si>
  <si>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</si>
  <si>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</si>
  <si>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</si>
  <si>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</si>
  <si>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</si>
  <si>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</si>
  <si>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</si>
  <si>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</si>
  <si>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</si>
  <si>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</si>
  <si>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</si>
  <si>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</si>
  <si>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</si>
  <si>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</si>
  <si>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</si>
  <si>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</si>
  <si>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</si>
  <si>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</si>
  <si>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</si>
  <si>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</si>
  <si>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</si>
  <si>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</si>
  <si>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</si>
  <si>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</si>
  <si>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</si>
  <si>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</si>
  <si>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</si>
  <si>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</si>
  <si>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</si>
  <si>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</si>
  <si>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</si>
  <si>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</si>
  <si>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</si>
  <si>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</si>
  <si>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</si>
  <si>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</si>
  <si>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</si>
  <si>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</si>
  <si>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</si>
  <si>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</si>
  <si>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</si>
  <si>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</si>
  <si>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</si>
  <si>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</si>
  <si>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</si>
  <si>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</si>
  <si>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</si>
  <si>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</si>
  <si>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</si>
  <si>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</si>
  <si>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</si>
  <si>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</si>
  <si>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</si>
  <si>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</si>
  <si>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</si>
  <si>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</si>
  <si>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</si>
  <si>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</si>
  <si>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</si>
  <si>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</si>
  <si>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</si>
  <si>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</si>
  <si>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</si>
  <si>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</si>
  <si>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</si>
  <si>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</si>
  <si>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</si>
  <si>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</si>
  <si>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</si>
  <si>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</si>
  <si>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</si>
  <si>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</si>
  <si>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</si>
  <si>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</si>
  <si>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</si>
  <si>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</si>
  <si>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</si>
  <si>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</si>
  <si>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</si>
  <si>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</si>
  <si>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</si>
  <si>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</si>
  <si>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</si>
  <si>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</si>
  <si>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</si>
  <si>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</si>
  <si>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</si>
  <si>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</si>
  <si>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</si>
  <si>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</si>
  <si>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</si>
  <si>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</si>
  <si>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</si>
  <si>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</si>
  <si>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</si>
  <si>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</si>
  <si>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</si>
  <si>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</si>
  <si>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</si>
  <si>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</si>
  <si>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</si>
  <si>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</si>
  <si>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</si>
  <si>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</si>
  <si>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</si>
  <si>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</si>
  <si>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</si>
  <si>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</si>
  <si>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</si>
  <si>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</si>
  <si>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</si>
  <si>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</si>
  <si>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</si>
  <si>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</si>
  <si>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</si>
  <si>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</si>
  <si>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</si>
  <si>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</si>
  <si>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</si>
  <si>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</si>
  <si>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</si>
  <si>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</si>
  <si>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</si>
  <si>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</si>
  <si>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</si>
  <si>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</si>
  <si>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</si>
  <si>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</si>
  <si>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</si>
  <si>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</si>
  <si>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</si>
  <si>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</si>
  <si>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</si>
  <si>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</si>
  <si>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</si>
  <si>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</si>
  <si>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</si>
  <si>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</si>
  <si>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</si>
  <si>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</si>
  <si>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</si>
  <si>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</si>
  <si>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</si>
  <si>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</si>
  <si>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</si>
  <si>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</si>
  <si>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</si>
  <si>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</si>
  <si>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</si>
  <si>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</si>
  <si>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</si>
  <si>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</si>
  <si>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</si>
  <si>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</si>
  <si>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</si>
  <si>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</si>
  <si>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</si>
  <si>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</si>
  <si>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</si>
  <si>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</si>
  <si>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</si>
  <si>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</si>
  <si>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</si>
  <si>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</si>
  <si>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</si>
  <si>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</si>
  <si>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</si>
  <si>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</si>
  <si>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</si>
  <si>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</si>
  <si>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</si>
  <si>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</si>
  <si>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</si>
  <si>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</si>
  <si>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</si>
  <si>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</si>
  <si>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</si>
  <si>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</si>
  <si>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</si>
  <si>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</si>
  <si>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</si>
  <si>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</si>
  <si>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</si>
  <si>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</si>
  <si>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</si>
  <si>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</si>
  <si>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</si>
  <si>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</si>
  <si>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</si>
  <si>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</si>
  <si>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</si>
  <si>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</si>
  <si>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</si>
  <si>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</si>
  <si>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</si>
  <si>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</si>
  <si>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</si>
  <si>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</si>
  <si>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</si>
  <si>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</si>
  <si>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</si>
  <si>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</si>
  <si>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</si>
  <si>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</si>
  <si>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</si>
  <si>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</si>
  <si>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</si>
  <si>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</si>
  <si>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</si>
  <si>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</si>
  <si>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</si>
  <si>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</si>
  <si>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</si>
  <si>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</si>
  <si>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</si>
  <si>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</si>
  <si>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</si>
  <si>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</si>
  <si>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</si>
  <si>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</si>
  <si>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</si>
  <si>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</si>
  <si>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</si>
  <si>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</si>
  <si>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</si>
  <si>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</si>
  <si>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</si>
  <si>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</si>
  <si>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</si>
  <si>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</si>
  <si>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</si>
  <si>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</si>
  <si>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</si>
  <si>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</si>
  <si>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</si>
  <si>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</si>
  <si>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</si>
  <si>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</si>
  <si>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</si>
  <si>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</si>
  <si>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</si>
  <si>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</si>
  <si>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</si>
  <si>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</si>
  <si>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</si>
  <si>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</si>
  <si>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</si>
  <si>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</si>
  <si>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</si>
  <si>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</si>
  <si>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</si>
  <si>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</si>
  <si>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</si>
  <si>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</si>
  <si>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</si>
  <si>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</si>
  <si>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</si>
  <si>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</si>
  <si>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</si>
  <si>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</si>
  <si>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</si>
  <si>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</si>
  <si>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</si>
  <si>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</si>
  <si>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</si>
  <si>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</si>
  <si>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</si>
  <si>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</si>
  <si>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</si>
  <si>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</si>
  <si>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</si>
  <si>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</si>
  <si>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</si>
  <si>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</si>
  <si>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</si>
  <si>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</si>
  <si>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</si>
  <si>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</si>
  <si>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</si>
  <si>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</si>
  <si>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</si>
  <si>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</si>
  <si>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</si>
  <si>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</si>
  <si>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</si>
  <si>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</si>
  <si>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</si>
  <si>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</si>
  <si>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</si>
  <si>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</si>
  <si>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</si>
  <si>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</si>
  <si>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</si>
  <si>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</si>
  <si>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</si>
  <si>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</si>
  <si>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</si>
  <si>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</si>
  <si>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</si>
  <si>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</si>
  <si>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</si>
  <si>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</si>
  <si>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</si>
  <si>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</si>
  <si>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</si>
  <si>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</si>
  <si>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</si>
  <si>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</si>
  <si>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</si>
  <si>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</si>
  <si>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</si>
  <si>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</si>
  <si>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</si>
  <si>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</si>
  <si>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</si>
  <si>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</si>
  <si>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</si>
  <si>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</si>
  <si>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</si>
  <si>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</si>
  <si>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</si>
  <si>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</si>
  <si>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</si>
  <si>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</si>
  <si>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</si>
  <si>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</si>
  <si>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</si>
  <si>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</si>
  <si>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</si>
  <si>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</si>
  <si>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</si>
  <si>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</si>
  <si>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</si>
  <si>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</si>
  <si>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</si>
  <si>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</si>
  <si>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</si>
  <si>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</si>
  <si>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</si>
  <si>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</si>
  <si>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</si>
  <si>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</si>
  <si>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</si>
  <si>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</si>
  <si>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</si>
  <si>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</si>
  <si>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</si>
  <si>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</si>
  <si>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</si>
  <si>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</si>
  <si>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</si>
  <si>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</si>
  <si>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</si>
  <si>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</si>
  <si>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</si>
  <si>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</si>
  <si>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</si>
  <si>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</si>
  <si>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</si>
  <si>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</si>
  <si>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</si>
  <si>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</si>
  <si>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</si>
  <si>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</si>
  <si>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</si>
  <si>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</si>
  <si>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</si>
  <si>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</si>
  <si>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</si>
  <si>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</si>
  <si>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</si>
  <si>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</si>
  <si>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</si>
  <si>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</si>
  <si>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</si>
  <si>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</si>
  <si>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</si>
  <si>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</si>
  <si>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</si>
  <si>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</si>
  <si>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</si>
  <si>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</si>
  <si>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</si>
  <si>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</si>
  <si>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</si>
  <si>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</si>
  <si>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</si>
  <si>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</si>
  <si>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</si>
  <si>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</si>
  <si>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</si>
  <si>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</si>
  <si>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</si>
  <si>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</si>
  <si>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</si>
  <si>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</si>
  <si>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</si>
  <si>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</si>
  <si>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</si>
  <si>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</si>
  <si>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</si>
  <si>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</si>
  <si>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</si>
  <si>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</si>
  <si>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</si>
  <si>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</si>
  <si>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</si>
  <si>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</si>
  <si>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</si>
  <si>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</si>
  <si>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</si>
  <si>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</si>
  <si>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</si>
  <si>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</si>
  <si>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</si>
  <si>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</si>
  <si>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</si>
  <si>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</si>
  <si>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</si>
  <si>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</si>
  <si>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</si>
  <si>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</si>
  <si>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</si>
  <si>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</si>
  <si>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</si>
  <si>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</si>
  <si>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</si>
  <si>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</si>
  <si>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</si>
  <si>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</si>
  <si>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</si>
  <si>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</si>
  <si>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</si>
  <si>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</si>
  <si>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</si>
  <si>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</si>
  <si>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</si>
  <si>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</si>
  <si>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</si>
  <si>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</si>
  <si>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</si>
  <si>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</si>
  <si>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</si>
  <si>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</si>
  <si>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</si>
  <si>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</si>
  <si>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</si>
  <si>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</si>
  <si>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</si>
  <si>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</si>
  <si>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</si>
  <si>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</si>
  <si>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</si>
  <si>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</si>
  <si>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</si>
  <si>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</si>
  <si>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</si>
  <si>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</si>
  <si>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</si>
  <si>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</si>
  <si>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</si>
  <si>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</si>
  <si>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</si>
  <si>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</si>
  <si>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</si>
  <si>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</si>
  <si>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</si>
  <si>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</si>
  <si>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</si>
  <si>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</si>
  <si>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</si>
  <si>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</si>
  <si>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</si>
  <si>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</si>
  <si>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</si>
  <si>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</si>
  <si>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</si>
  <si>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</si>
  <si>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</si>
  <si>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</si>
  <si>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</si>
  <si>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</si>
  <si>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</si>
  <si>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</si>
  <si>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</si>
  <si>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</si>
  <si>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</si>
  <si>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</si>
  <si>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</si>
  <si>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</si>
  <si>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</si>
  <si>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</si>
  <si>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</si>
  <si>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</si>
  <si>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</si>
  <si>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</si>
  <si>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</si>
  <si>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</si>
  <si>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</si>
  <si>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</si>
  <si>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</si>
  <si>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</si>
  <si>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</si>
  <si>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</si>
  <si>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</si>
  <si>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</si>
  <si>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</si>
  <si>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</si>
  <si>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</si>
  <si>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</si>
  <si>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</si>
  <si>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</si>
  <si>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</si>
  <si>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</si>
  <si>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</si>
  <si>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</si>
  <si>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</si>
  <si>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</si>
  <si>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</si>
  <si>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</si>
  <si>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</si>
  <si>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</si>
  <si>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</si>
  <si>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</si>
  <si>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</si>
  <si>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</si>
  <si>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</si>
  <si>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</si>
  <si>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</si>
  <si>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</si>
  <si>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</si>
  <si>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</si>
  <si>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</si>
  <si>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</si>
  <si>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</si>
  <si>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</si>
  <si>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</si>
  <si>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</si>
  <si>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</si>
  <si>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</si>
  <si>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</si>
  <si>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</si>
  <si>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</si>
  <si>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</si>
  <si>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</si>
  <si>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</si>
  <si>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</si>
  <si>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</si>
  <si>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</si>
  <si>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</si>
  <si>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</si>
  <si>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</si>
  <si>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</si>
  <si>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</si>
  <si>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</si>
  <si>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</si>
  <si>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</si>
  <si>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</si>
  <si>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</si>
  <si>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</si>
  <si>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</si>
  <si>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</si>
  <si>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</si>
  <si>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</si>
  <si>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</si>
  <si>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</si>
  <si>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</si>
  <si>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</si>
  <si>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</si>
  <si>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</si>
  <si>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</si>
  <si>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</si>
  <si>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</si>
  <si>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</si>
  <si>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</si>
  <si>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</si>
  <si>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</si>
  <si>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</si>
  <si>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</si>
  <si>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</si>
  <si>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</si>
  <si>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</si>
  <si>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</si>
  <si>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</si>
  <si>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</si>
  <si>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</si>
  <si>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</si>
  <si>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</si>
  <si>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</si>
  <si>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</si>
  <si>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</si>
  <si>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</si>
  <si>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</si>
  <si>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</si>
  <si>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</si>
  <si>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</si>
  <si>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</si>
  <si>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</si>
  <si>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</si>
  <si>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</si>
  <si>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</si>
  <si>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</si>
  <si>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</si>
  <si>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</si>
  <si>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</si>
  <si>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</si>
  <si>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</si>
  <si>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</si>
  <si>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</si>
  <si>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</si>
  <si>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</si>
  <si>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</si>
  <si>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</si>
  <si>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</si>
  <si>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</si>
  <si>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</si>
  <si>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</si>
  <si>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</si>
  <si>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</si>
  <si>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</si>
  <si>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</si>
  <si>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</si>
  <si>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</si>
  <si>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</si>
  <si>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</si>
  <si>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</si>
  <si>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</si>
  <si>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</si>
  <si>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</si>
  <si>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</si>
  <si>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</si>
  <si>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</si>
  <si>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</si>
  <si>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</si>
  <si>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</si>
  <si>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</si>
  <si>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</si>
  <si>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</si>
  <si>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</si>
  <si>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</si>
  <si>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</si>
  <si>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</si>
  <si>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</si>
  <si>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</si>
  <si>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</si>
  <si>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</si>
  <si>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</si>
  <si>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</si>
  <si>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</si>
  <si>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</si>
  <si>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</si>
  <si>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</si>
  <si>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</si>
  <si>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</si>
  <si>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</si>
  <si>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</si>
  <si>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</si>
  <si>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</si>
  <si>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</si>
  <si>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</si>
  <si>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</si>
  <si>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</si>
  <si>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</si>
  <si>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</si>
  <si>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</si>
  <si>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</si>
  <si>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</si>
  <si>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</si>
  <si>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</si>
  <si>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</si>
  <si>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</si>
  <si>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</si>
  <si>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</si>
  <si>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</si>
  <si>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</si>
  <si>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</si>
  <si>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</si>
  <si>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</si>
  <si>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</si>
  <si>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</si>
  <si>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</si>
  <si>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</si>
  <si>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</si>
  <si>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</si>
  <si>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</si>
  <si>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</si>
  <si>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</si>
  <si>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</si>
  <si>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</si>
  <si>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</si>
  <si>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</si>
  <si>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</si>
  <si>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</si>
  <si>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</si>
  <si>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</si>
  <si>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</si>
  <si>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</si>
  <si>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</si>
  <si>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</si>
  <si>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</si>
  <si>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</si>
  <si>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</si>
  <si>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</si>
  <si>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</si>
  <si>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</si>
  <si>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</si>
  <si>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</si>
  <si>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</si>
  <si>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</si>
  <si>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</si>
  <si>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</si>
  <si>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</si>
  <si>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</si>
  <si>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</si>
  <si>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</si>
  <si>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</si>
  <si>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</si>
  <si>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</si>
  <si>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</si>
  <si>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</si>
  <si>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</si>
  <si>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</si>
  <si>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</si>
  <si>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</si>
  <si>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</si>
  <si>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</si>
  <si>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</si>
  <si>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</si>
  <si>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</si>
  <si>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</si>
  <si>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</si>
  <si>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</si>
  <si>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</si>
  <si>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</si>
  <si>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</si>
  <si>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</si>
  <si>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</si>
  <si>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</si>
  <si>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</si>
  <si>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</si>
  <si>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</si>
  <si>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</si>
  <si>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</si>
  <si>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</si>
  <si>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</si>
  <si>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</si>
  <si>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</si>
  <si>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</si>
  <si>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</si>
  <si>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</si>
  <si>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</si>
  <si>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</si>
  <si>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</si>
  <si>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</si>
  <si>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</si>
  <si>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</si>
  <si>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</si>
  <si>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</si>
  <si>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</si>
  <si>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</si>
  <si>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</si>
  <si>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</si>
  <si>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</si>
  <si>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</si>
  <si>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</si>
  <si>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</si>
  <si>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</si>
  <si>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</si>
  <si>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</si>
  <si>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</si>
  <si>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</si>
  <si>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</si>
  <si>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</si>
  <si>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</si>
  <si>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</si>
  <si>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</si>
  <si>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</si>
  <si>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</si>
  <si>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</si>
  <si>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</si>
  <si>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</si>
  <si>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</si>
  <si>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</si>
  <si>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</si>
  <si>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</si>
  <si>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</si>
  <si>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</si>
  <si>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</si>
  <si>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</si>
  <si>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</si>
  <si>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</si>
  <si>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</si>
  <si>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</si>
  <si>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</si>
  <si>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</si>
  <si>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</si>
  <si>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</si>
  <si>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</si>
  <si>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</si>
  <si>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</si>
  <si>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</si>
  <si>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</si>
  <si>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</si>
  <si>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</si>
  <si>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</si>
  <si>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</si>
  <si>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</si>
  <si>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</si>
  <si>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</si>
  <si>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</si>
  <si>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</si>
  <si>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</si>
  <si>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</si>
  <si>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</si>
  <si>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</si>
  <si>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</si>
  <si>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</si>
  <si>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</si>
  <si>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</si>
  <si>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</si>
  <si>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</si>
  <si>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</si>
  <si>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</si>
  <si>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</si>
  <si>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</si>
  <si>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</si>
  <si>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</si>
  <si>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</si>
  <si>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</si>
  <si>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</si>
  <si>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</si>
  <si>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</si>
  <si>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</si>
  <si>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</si>
  <si>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</si>
  <si>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</si>
  <si>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</si>
  <si>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</si>
  <si>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</si>
  <si>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</si>
  <si>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</si>
  <si>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</si>
  <si>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</si>
  <si>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</si>
  <si>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</si>
  <si>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</si>
  <si>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</si>
  <si>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</si>
  <si>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</si>
  <si>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</si>
  <si>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</si>
  <si>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</si>
  <si>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</si>
  <si>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</si>
  <si>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</si>
  <si>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</si>
  <si>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</si>
  <si>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</si>
  <si>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</si>
  <si>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</si>
  <si>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</si>
  <si>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</si>
  <si>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</si>
  <si>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</si>
  <si>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</si>
  <si>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</si>
  <si>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</si>
  <si>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</si>
  <si>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</si>
  <si>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</si>
  <si>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</si>
  <si>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</si>
  <si>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</si>
  <si>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</si>
  <si>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</si>
  <si>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</si>
  <si>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</si>
  <si>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</si>
  <si>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</si>
  <si>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</si>
  <si>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</si>
  <si>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</si>
  <si>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</si>
  <si>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</si>
  <si>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</si>
  <si>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</si>
  <si>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</si>
  <si>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</si>
  <si>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</si>
  <si>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</si>
  <si>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</si>
  <si>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</si>
  <si>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</si>
  <si>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</si>
  <si>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</si>
  <si>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</si>
  <si>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</si>
  <si>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</si>
  <si>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</si>
  <si>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</si>
  <si>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</si>
  <si>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</si>
  <si>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</si>
  <si>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</si>
  <si>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</si>
  <si>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</si>
  <si>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</si>
  <si>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</si>
  <si>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</si>
  <si>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</si>
  <si>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</si>
  <si>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</si>
  <si>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</si>
  <si>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</si>
  <si>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</si>
  <si>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</si>
  <si>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</si>
  <si>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</si>
  <si>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</si>
  <si>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</si>
  <si>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</si>
  <si>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</si>
  <si>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</si>
  <si>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</si>
  <si>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</si>
  <si>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</si>
  <si>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</si>
  <si>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</si>
  <si>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</si>
  <si>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</si>
  <si>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</si>
  <si>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</si>
  <si>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</si>
  <si>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</si>
  <si>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</si>
  <si>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</si>
  <si>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</si>
  <si>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</si>
  <si>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</si>
  <si>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</si>
  <si>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</si>
  <si>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</si>
  <si>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</si>
  <si>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</si>
  <si>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</si>
  <si>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</si>
  <si>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</si>
  <si>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</si>
  <si>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</si>
  <si>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</si>
  <si>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</si>
  <si>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</si>
  <si>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</si>
  <si>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</si>
  <si>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</si>
  <si>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</si>
  <si>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</si>
  <si>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</si>
  <si>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</si>
  <si>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</si>
  <si>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</si>
  <si>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</si>
  <si>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</si>
  <si>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</si>
  <si>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</si>
  <si>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</si>
  <si>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</si>
  <si>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</si>
  <si>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</si>
  <si>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</si>
  <si>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</si>
  <si>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</si>
  <si>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</si>
  <si>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</si>
  <si>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</si>
  <si>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</si>
  <si>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</si>
  <si>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</si>
  <si>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</si>
  <si>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</si>
  <si>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</si>
  <si>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</si>
  <si>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</si>
  <si>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</si>
  <si>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</si>
  <si>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</si>
  <si>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</si>
  <si>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</si>
  <si>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</si>
  <si>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</si>
  <si>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</si>
  <si>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</si>
  <si>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</si>
  <si>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</si>
  <si>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</si>
  <si>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</si>
  <si>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</si>
  <si>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</si>
  <si>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</si>
  <si>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</si>
  <si>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</si>
  <si>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</si>
  <si>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</si>
  <si>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</si>
  <si>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</si>
  <si>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</si>
  <si>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</si>
  <si>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</si>
  <si>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</si>
  <si>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</si>
  <si>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</si>
  <si>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</si>
  <si>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</si>
  <si>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</si>
  <si>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</si>
  <si>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</si>
  <si>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</si>
  <si>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</si>
  <si>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</si>
  <si>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</si>
  <si>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</si>
  <si>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</si>
  <si>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</si>
  <si>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</si>
  <si>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</si>
  <si>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</si>
  <si>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</si>
  <si>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</si>
  <si>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</si>
  <si>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</si>
  <si>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</si>
  <si>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</si>
  <si>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</si>
  <si>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</si>
  <si>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</si>
  <si>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</si>
  <si>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</si>
  <si>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</si>
  <si>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</si>
  <si>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</si>
  <si>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</si>
  <si>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</si>
  <si>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</si>
  <si>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</si>
  <si>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</si>
  <si>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</si>
  <si>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</si>
  <si>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</si>
  <si>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</si>
  <si>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</si>
  <si>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</si>
  <si>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</si>
  <si>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</si>
  <si>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</si>
  <si>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</si>
  <si>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</si>
  <si>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</si>
  <si>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</si>
  <si>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</si>
  <si>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</si>
  <si>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</si>
  <si>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</si>
  <si>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</si>
  <si>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</si>
  <si>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</si>
  <si>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</si>
  <si>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</si>
  <si>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</si>
  <si>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</si>
  <si>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</si>
  <si>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</si>
  <si>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</si>
  <si>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</si>
  <si>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</si>
  <si>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</si>
  <si>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</si>
  <si>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</si>
  <si>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</si>
  <si>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</si>
  <si>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</si>
  <si>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</si>
  <si>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</si>
  <si>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</si>
  <si>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</si>
  <si>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</si>
  <si>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</si>
  <si>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</si>
  <si>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</si>
  <si>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</si>
  <si>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</si>
  <si>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</si>
  <si>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</si>
  <si>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</si>
  <si>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</si>
  <si>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</si>
  <si>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</si>
  <si>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</si>
  <si>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</si>
  <si>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</si>
  <si>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</si>
  <si>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</si>
  <si>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</si>
  <si>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</si>
  <si>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</si>
  <si>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</si>
  <si>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</si>
  <si>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</si>
  <si>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</si>
  <si>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</si>
  <si>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</si>
  <si>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</si>
  <si>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</si>
  <si>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</si>
  <si>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</si>
  <si>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</si>
  <si>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</si>
  <si>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</si>
  <si>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</si>
  <si>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</si>
  <si>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</si>
  <si>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</si>
  <si>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</si>
  <si>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</si>
  <si>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</si>
  <si>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</si>
  <si>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</si>
  <si>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</si>
  <si>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</si>
  <si>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</si>
  <si>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</si>
  <si>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</si>
  <si>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</si>
  <si>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</si>
  <si>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</si>
  <si>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</si>
  <si>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</si>
  <si>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</si>
  <si>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</si>
  <si>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</si>
  <si>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</si>
  <si>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</si>
  <si>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</si>
  <si>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</si>
  <si>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</si>
  <si>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</si>
  <si>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</si>
  <si>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</si>
  <si>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</si>
  <si>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</si>
  <si>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</si>
  <si>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</si>
  <si>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</si>
  <si>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</si>
  <si>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</si>
  <si>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</si>
  <si>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</si>
  <si>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</si>
  <si>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</si>
  <si>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</si>
  <si>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</si>
  <si>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</si>
  <si>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</si>
  <si>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</si>
  <si>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</si>
  <si>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</si>
  <si>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</si>
  <si>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</si>
  <si>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</si>
  <si>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</si>
  <si>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</si>
  <si>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</si>
  <si>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</si>
  <si>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</si>
  <si>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</si>
  <si>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</si>
  <si>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</si>
  <si>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</si>
  <si>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</si>
  <si>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</si>
  <si>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</si>
  <si>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</si>
  <si>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</si>
  <si>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</si>
  <si>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</si>
  <si>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</si>
  <si>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</si>
  <si>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</si>
  <si>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</si>
  <si>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</si>
  <si>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</si>
  <si>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</si>
  <si>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</si>
  <si>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</si>
  <si>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</si>
  <si>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</si>
  <si>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</si>
  <si>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</si>
  <si>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</si>
  <si>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</si>
  <si>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</si>
  <si>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</si>
  <si>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</si>
  <si>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</si>
  <si>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</si>
  <si>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</si>
  <si>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</si>
  <si>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</si>
  <si>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</si>
  <si>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</si>
  <si>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</si>
  <si>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</si>
  <si>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</si>
  <si>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</si>
  <si>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</si>
  <si>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</si>
  <si>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</si>
  <si>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</si>
  <si>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</si>
  <si>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</si>
  <si>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</si>
  <si>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</si>
  <si>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</si>
  <si>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</si>
  <si>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</si>
  <si>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</si>
  <si>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</si>
  <si>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</si>
  <si>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</si>
  <si>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</si>
  <si>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</si>
  <si>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</si>
  <si>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</si>
  <si>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</si>
  <si>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</si>
  <si>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</si>
  <si>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</si>
  <si>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</si>
  <si>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</si>
  <si>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</si>
  <si>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</si>
  <si>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</si>
  <si>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</si>
  <si>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</si>
  <si>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</si>
  <si>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</si>
  <si>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</si>
  <si>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</si>
  <si>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</si>
  <si>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</si>
  <si>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</si>
  <si>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</si>
  <si>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</si>
  <si>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</si>
  <si>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</si>
  <si>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</si>
  <si>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</si>
  <si>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</si>
  <si>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</si>
  <si>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</si>
  <si>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</si>
  <si>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</si>
  <si>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</si>
  <si>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</si>
  <si>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</si>
  <si>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</si>
  <si>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</si>
  <si>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</si>
  <si>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</si>
  <si>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</si>
  <si>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</si>
  <si>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</si>
  <si>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</si>
  <si>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</si>
  <si>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</si>
  <si>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</si>
  <si>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</si>
  <si>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</si>
  <si>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</si>
  <si>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</si>
  <si>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</si>
  <si>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</si>
  <si>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</si>
  <si>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</si>
  <si>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</si>
  <si>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</si>
  <si>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</si>
  <si>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</si>
  <si>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</si>
  <si>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</si>
  <si>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</si>
  <si>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</si>
  <si>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</si>
  <si>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</si>
  <si>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</si>
  <si>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</si>
  <si>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</si>
  <si>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</si>
  <si>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</si>
  <si>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</si>
  <si>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</si>
  <si>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</si>
  <si>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</si>
  <si>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</si>
  <si>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</si>
  <si>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</si>
  <si>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</si>
  <si>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</si>
  <si>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</si>
  <si>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</si>
  <si>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</si>
  <si>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</si>
  <si>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</si>
  <si>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</si>
  <si>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</si>
  <si>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</si>
  <si>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</si>
  <si>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</si>
  <si>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</si>
  <si>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</si>
  <si>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</si>
  <si>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</si>
  <si>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</si>
  <si>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</si>
  <si>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</si>
  <si>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</si>
  <si>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</si>
  <si>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</si>
  <si>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</si>
  <si>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</si>
  <si>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</si>
  <si>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</si>
  <si>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</si>
  <si>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</si>
  <si>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</si>
  <si>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</si>
  <si>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</si>
  <si>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</si>
  <si>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</si>
  <si>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</si>
  <si>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</si>
  <si>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</si>
  <si>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</si>
  <si>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</si>
  <si>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</si>
  <si>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</si>
  <si>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</si>
  <si>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</si>
  <si>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</si>
  <si>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</si>
  <si>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</si>
  <si>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</si>
  <si>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</si>
  <si>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</si>
  <si>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</si>
  <si>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</si>
  <si>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</si>
  <si>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</si>
  <si>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</si>
  <si>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</si>
  <si>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</si>
  <si>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</si>
  <si>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</si>
  <si>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</si>
  <si>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</si>
  <si>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</si>
  <si>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</si>
  <si>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</si>
  <si>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</si>
  <si>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</si>
  <si>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</si>
  <si>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</si>
  <si>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</si>
  <si>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</si>
  <si>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</si>
  <si>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</si>
  <si>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</si>
  <si>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</si>
  <si>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</si>
  <si>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</si>
  <si>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</si>
  <si>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</si>
  <si>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</si>
  <si>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</si>
  <si>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</si>
  <si>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</si>
  <si>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</si>
  <si>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</si>
  <si>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</si>
  <si>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</si>
  <si>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</si>
  <si>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</si>
  <si>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</si>
  <si>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</si>
  <si>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</si>
  <si>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</si>
  <si>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</si>
  <si>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</si>
  <si>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</si>
  <si>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</si>
  <si>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</si>
  <si>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</si>
  <si>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</si>
  <si>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</si>
  <si>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</si>
  <si>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</si>
  <si>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</si>
  <si>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</si>
  <si>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</si>
  <si>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</si>
  <si>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</si>
  <si>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</si>
  <si>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</si>
  <si>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</si>
  <si>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</si>
  <si>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</si>
  <si>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</si>
  <si>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</si>
  <si>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</si>
  <si>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</si>
  <si>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</si>
  <si>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</si>
  <si>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</si>
  <si>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</si>
  <si>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</si>
  <si>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</si>
  <si>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</si>
  <si>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</si>
  <si>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</si>
  <si>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</si>
  <si>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</si>
  <si>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</si>
  <si>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</si>
  <si>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</si>
  <si>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</si>
  <si>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</si>
  <si>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</si>
  <si>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</si>
  <si>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</si>
  <si>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</si>
  <si>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</si>
  <si>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</si>
  <si>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</si>
  <si>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</si>
  <si>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</si>
  <si>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</si>
  <si>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</si>
  <si>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</si>
  <si>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</si>
  <si>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</si>
  <si>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</si>
  <si>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</si>
  <si>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</si>
  <si>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</si>
  <si>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</si>
  <si>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</si>
  <si>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</si>
  <si>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</si>
  <si>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</si>
  <si>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</si>
  <si>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</si>
  <si>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</si>
  <si>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</si>
  <si>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</si>
  <si>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</si>
  <si>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</si>
  <si>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</si>
  <si>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</si>
  <si>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</si>
  <si>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</si>
  <si>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</si>
  <si>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</si>
  <si>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</si>
  <si>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</si>
  <si>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</si>
  <si>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</si>
  <si>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</si>
  <si>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</si>
  <si>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</si>
  <si>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</si>
  <si>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</si>
  <si>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</si>
  <si>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</si>
  <si>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</si>
  <si>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</si>
  <si>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</si>
  <si>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</si>
  <si>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</si>
  <si>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</si>
  <si>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</si>
  <si>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</si>
  <si>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</si>
  <si>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</si>
  <si>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</si>
  <si>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</si>
  <si>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</si>
  <si>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</si>
  <si>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</si>
  <si>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</si>
  <si>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</si>
  <si>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</si>
  <si>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</si>
  <si>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</si>
  <si>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</si>
  <si>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</si>
  <si>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</si>
  <si>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</si>
  <si>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</si>
  <si>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</si>
  <si>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</si>
  <si>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</si>
  <si>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</si>
  <si>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</si>
  <si>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</si>
  <si>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</si>
  <si>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</si>
  <si>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</si>
  <si>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</si>
  <si>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</si>
  <si>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</si>
  <si>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</si>
  <si>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</si>
  <si>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</si>
  <si>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</si>
  <si>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</si>
  <si>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</si>
  <si>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</si>
  <si>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</si>
  <si>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</si>
  <si>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</si>
  <si>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</si>
  <si>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</si>
  <si>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</si>
  <si>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</si>
  <si>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</si>
  <si>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</si>
  <si>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</si>
  <si>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</si>
  <si>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</si>
  <si>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</si>
  <si>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</si>
  <si>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</si>
  <si>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</si>
  <si>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</si>
  <si>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</si>
  <si>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</si>
  <si>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</si>
  <si>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</si>
  <si>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</si>
  <si>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</si>
  <si>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</si>
  <si>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</si>
  <si>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</si>
  <si>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</si>
  <si>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</si>
  <si>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</si>
  <si>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</si>
  <si>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</si>
  <si>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</si>
  <si>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</si>
  <si>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</si>
  <si>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</si>
  <si>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</si>
  <si>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</si>
  <si>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</si>
  <si>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</si>
  <si>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</si>
  <si>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</si>
  <si>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</si>
  <si>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</si>
  <si>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</si>
  <si>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</si>
  <si>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</si>
  <si>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</si>
  <si>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</si>
  <si>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</si>
  <si>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</si>
  <si>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</si>
  <si>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</si>
  <si>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</si>
  <si>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</si>
  <si>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</si>
  <si>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</si>
  <si>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</si>
  <si>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</si>
  <si>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</si>
  <si>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</si>
  <si>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</si>
  <si>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</si>
  <si>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</si>
  <si>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</si>
  <si>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</si>
  <si>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</si>
  <si>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</si>
  <si>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</si>
  <si>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</si>
  <si>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</si>
  <si>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</si>
  <si>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</si>
  <si>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</si>
  <si>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</si>
  <si>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</si>
  <si>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</si>
  <si>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</si>
  <si>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</si>
  <si>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</si>
  <si>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</si>
  <si>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</si>
  <si>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</si>
  <si>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</si>
  <si>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</si>
  <si>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</si>
  <si>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</si>
  <si>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</si>
  <si>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</si>
  <si>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</si>
  <si>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</si>
  <si>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</si>
  <si>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</si>
  <si>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</si>
  <si>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</si>
  <si>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</si>
  <si>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</si>
  <si>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</si>
  <si>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</si>
  <si>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</si>
  <si>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</si>
  <si>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</si>
  <si>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</si>
  <si>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</si>
  <si>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</si>
  <si>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</si>
  <si>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</si>
  <si>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</si>
  <si>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</si>
  <si>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</si>
  <si>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</si>
  <si>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</si>
  <si>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</si>
  <si>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</si>
  <si>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</si>
  <si>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</si>
  <si>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</si>
  <si>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</si>
  <si>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</si>
  <si>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</si>
  <si>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</si>
  <si>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</si>
  <si>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</si>
  <si>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</si>
  <si>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</si>
  <si>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</si>
  <si>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</si>
  <si>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</si>
  <si>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</si>
  <si>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</si>
  <si>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</si>
  <si>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</si>
  <si>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</si>
  <si>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</si>
  <si>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</si>
  <si>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</si>
  <si>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</si>
  <si>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</si>
  <si>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</si>
  <si>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</si>
  <si>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</si>
  <si>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</si>
  <si>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</si>
  <si>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</si>
  <si>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</si>
  <si>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</si>
  <si>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</si>
  <si>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</si>
  <si>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</si>
  <si>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</si>
  <si>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</si>
  <si>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</si>
  <si>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</si>
  <si>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</si>
  <si>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</si>
  <si>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</si>
  <si>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</si>
  <si>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</si>
  <si>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</si>
  <si>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</si>
  <si>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</si>
  <si>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</si>
  <si>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</si>
  <si>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</si>
  <si>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</si>
  <si>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</si>
  <si>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</si>
  <si>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</si>
  <si>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</si>
  <si>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</si>
  <si>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</si>
  <si>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</si>
  <si>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</si>
  <si>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</si>
  <si>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</si>
  <si>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</si>
  <si>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</si>
  <si>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</si>
  <si>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</si>
  <si>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</si>
  <si>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</si>
  <si>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</si>
  <si>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</si>
  <si>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</si>
  <si>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</si>
  <si>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</si>
  <si>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</si>
  <si>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</si>
  <si>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</si>
  <si>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</si>
  <si>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</si>
  <si>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</si>
  <si>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</si>
  <si>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</si>
  <si>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</si>
  <si>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</si>
  <si>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</si>
  <si>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</si>
  <si>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</si>
  <si>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</si>
  <si>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</si>
  <si>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</si>
  <si>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</si>
  <si>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</si>
  <si>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</si>
  <si>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</si>
  <si>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</si>
  <si>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</si>
  <si>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</si>
  <si>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</si>
  <si>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</si>
  <si>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</si>
  <si>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</si>
  <si>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</si>
  <si>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</si>
  <si>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</si>
  <si>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</si>
  <si>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</si>
  <si>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</si>
  <si>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</si>
  <si>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</si>
  <si>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</si>
  <si>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</si>
  <si>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</si>
  <si>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</si>
  <si>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</si>
  <si>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</si>
  <si>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</si>
  <si>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</si>
  <si>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</si>
  <si>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</si>
  <si>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</si>
  <si>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</si>
  <si>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</si>
  <si>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</si>
  <si>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</si>
  <si>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</si>
  <si>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</si>
  <si>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</si>
  <si>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</si>
  <si>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</si>
  <si>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</si>
  <si>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</si>
  <si>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</si>
  <si>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</si>
  <si>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</si>
  <si>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</si>
  <si>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</si>
  <si>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</si>
  <si>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</si>
  <si>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</si>
  <si>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</si>
  <si>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</si>
  <si>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</si>
  <si>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</si>
  <si>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</si>
  <si>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</si>
  <si>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</si>
  <si>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</si>
  <si>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</si>
  <si>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</si>
  <si>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</si>
  <si>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</si>
  <si>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</si>
  <si>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</si>
  <si>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</si>
  <si>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</si>
  <si>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</si>
  <si>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</si>
  <si>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</si>
  <si>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</si>
  <si>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</si>
  <si>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</si>
  <si>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</si>
  <si>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</si>
  <si>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</si>
  <si>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</si>
  <si>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</si>
  <si>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</si>
  <si>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</si>
  <si>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</si>
  <si>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</si>
  <si>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</si>
  <si>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</si>
  <si>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</si>
  <si>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</si>
  <si>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</si>
  <si>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</si>
  <si>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</si>
  <si>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</si>
  <si>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</si>
  <si>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</si>
  <si>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</si>
  <si>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</si>
  <si>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</si>
  <si>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</si>
  <si>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</si>
  <si>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</si>
  <si>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</si>
  <si>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</si>
  <si>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</si>
  <si>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</si>
  <si>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</si>
  <si>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</si>
  <si>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</si>
  <si>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</si>
  <si>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</si>
  <si>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</si>
  <si>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</si>
  <si>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</si>
  <si>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</si>
  <si>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</si>
  <si>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</si>
  <si>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</si>
  <si>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</si>
  <si>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</si>
  <si>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</si>
  <si>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</si>
  <si>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</si>
  <si>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</si>
  <si>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</si>
  <si>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</si>
  <si>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</si>
  <si>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</si>
  <si>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</si>
  <si>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</si>
  <si>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</si>
  <si>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</si>
  <si>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</si>
  <si>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</si>
  <si>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</si>
  <si>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</si>
  <si>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</si>
  <si>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</si>
  <si>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</si>
  <si>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</si>
  <si>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</si>
  <si>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</si>
  <si>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</si>
  <si>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</si>
  <si>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</si>
  <si>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</si>
  <si>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</si>
  <si>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</si>
  <si>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</si>
  <si>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</si>
  <si>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</si>
  <si>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</si>
  <si>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</si>
  <si>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</si>
  <si>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</si>
  <si>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</si>
  <si>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</si>
  <si>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</si>
  <si>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</si>
  <si>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</si>
  <si>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</si>
  <si>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</si>
  <si>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</si>
  <si>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</si>
  <si>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</si>
  <si>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</si>
  <si>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</si>
  <si>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</si>
  <si>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</si>
  <si>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</si>
  <si>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</si>
  <si>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</si>
  <si>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</si>
  <si>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</si>
  <si>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</si>
  <si>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</si>
  <si>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</si>
  <si>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</si>
  <si>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</si>
  <si>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</si>
  <si>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</si>
  <si>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</si>
  <si>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</si>
  <si>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</si>
  <si>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</si>
  <si>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</si>
  <si>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</si>
  <si>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</si>
  <si>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</si>
  <si>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</si>
  <si>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</si>
  <si>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</si>
  <si>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</si>
  <si>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</si>
  <si>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</si>
  <si>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</si>
  <si>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</si>
  <si>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</si>
  <si>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</si>
  <si>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</si>
  <si>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</si>
  <si>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</si>
  <si>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</si>
  <si>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</si>
  <si>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</si>
  <si>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</si>
  <si>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</si>
  <si>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</si>
  <si>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</si>
  <si>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</si>
  <si>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</si>
  <si>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</si>
  <si>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</si>
  <si>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</si>
  <si>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</si>
  <si>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</si>
  <si>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</si>
  <si>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</si>
  <si>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</si>
  <si>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</si>
  <si>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</si>
  <si>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</si>
  <si>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</si>
  <si>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</si>
  <si>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</si>
  <si>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</si>
  <si>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</si>
  <si>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</si>
  <si>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</si>
  <si>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</si>
  <si>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</si>
  <si>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</si>
  <si>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</si>
  <si>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</si>
  <si>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</si>
  <si>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</si>
  <si>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</si>
  <si>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</si>
  <si>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</si>
  <si>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</si>
  <si>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</si>
  <si>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</si>
  <si>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</si>
  <si>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</si>
  <si>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</si>
  <si>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</si>
  <si>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</si>
  <si>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</si>
  <si>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</si>
  <si>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</si>
  <si>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</si>
  <si>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</si>
  <si>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</si>
  <si>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</si>
  <si>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</si>
  <si>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</si>
  <si>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</si>
  <si>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</si>
  <si>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</si>
  <si>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</si>
  <si>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</si>
  <si>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</si>
  <si>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</si>
  <si>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</si>
  <si>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</si>
  <si>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</si>
  <si>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</si>
  <si>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</si>
  <si>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</si>
  <si>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</si>
  <si>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</si>
  <si>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</si>
  <si>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</si>
  <si>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</si>
  <si>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</si>
  <si>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</si>
  <si>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</si>
  <si>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</si>
  <si>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</si>
  <si>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</si>
  <si>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</si>
  <si>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</si>
  <si>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</si>
  <si>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</si>
  <si>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</si>
  <si>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</si>
  <si>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</si>
  <si>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</si>
  <si>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</si>
  <si>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</si>
  <si>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</si>
  <si>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</si>
  <si>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</si>
  <si>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</si>
  <si>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</si>
  <si>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</si>
  <si>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</si>
  <si>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</si>
  <si>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</si>
  <si>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</si>
  <si>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</si>
  <si>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</si>
  <si>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</si>
  <si>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</si>
  <si>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</si>
  <si>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</si>
  <si>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</si>
  <si>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</si>
  <si>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</si>
  <si>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</si>
  <si>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</si>
  <si>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</si>
  <si>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</si>
  <si>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</si>
  <si>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</si>
  <si>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</si>
  <si>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</si>
  <si>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</si>
  <si>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</si>
  <si>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</si>
  <si>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</si>
  <si>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</si>
  <si>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</si>
  <si>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</si>
  <si>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</si>
  <si>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</si>
  <si>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</si>
  <si>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</si>
  <si>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</si>
  <si>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</si>
  <si>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</si>
  <si>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</si>
  <si>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</si>
  <si>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</si>
  <si>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</si>
  <si>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</si>
  <si>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</si>
  <si>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</si>
  <si>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</si>
  <si>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</si>
  <si>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</si>
  <si>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</si>
  <si>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</si>
  <si>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</si>
  <si>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</si>
  <si>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</si>
  <si>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</si>
  <si>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</si>
  <si>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</si>
  <si>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</si>
  <si>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</si>
  <si>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</si>
  <si>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</si>
  <si>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</si>
  <si>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</si>
  <si>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</si>
  <si>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</si>
  <si>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</si>
  <si>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</si>
  <si>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</si>
  <si>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</si>
  <si>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</si>
  <si>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</si>
  <si>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</si>
  <si>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</si>
  <si>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</si>
  <si>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</si>
  <si>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</si>
  <si>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</si>
  <si>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</si>
  <si>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</si>
  <si>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</si>
  <si>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</si>
  <si>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</si>
  <si>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</si>
  <si>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</si>
  <si>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</si>
  <si>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</si>
  <si>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</si>
  <si>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</si>
  <si>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</si>
  <si>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</si>
  <si>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</si>
  <si>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</si>
  <si>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</si>
  <si>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</si>
  <si>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</si>
  <si>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</si>
  <si>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</si>
  <si>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</si>
  <si>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</si>
  <si>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</si>
  <si>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</si>
  <si>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</si>
  <si>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</si>
  <si>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</si>
  <si>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</si>
  <si>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</si>
  <si>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</si>
  <si>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</si>
  <si>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</si>
  <si>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</si>
  <si>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</si>
  <si>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</si>
  <si>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</si>
  <si>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</si>
  <si>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</si>
  <si>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</si>
  <si>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</si>
  <si>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</si>
  <si>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</si>
  <si>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</si>
  <si>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</si>
  <si>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</si>
  <si>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</si>
  <si>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</si>
  <si>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</si>
  <si>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</si>
  <si>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</si>
  <si>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</si>
  <si>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</si>
  <si>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</si>
  <si>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</si>
  <si>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</si>
  <si>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</si>
  <si>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</si>
  <si>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</si>
  <si>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</si>
  <si>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</si>
  <si>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</si>
  <si>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</si>
  <si>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</si>
  <si>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</si>
  <si>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</si>
  <si>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</si>
  <si>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</si>
  <si>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</si>
  <si>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</si>
  <si>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</si>
  <si>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</si>
  <si>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</si>
  <si>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</si>
  <si>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</si>
  <si>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</si>
  <si>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</si>
  <si>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</si>
  <si>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</si>
  <si>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</si>
  <si>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</si>
  <si>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</si>
  <si>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</si>
  <si>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</si>
  <si>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</si>
  <si>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</si>
  <si>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</si>
  <si>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</si>
  <si>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</si>
  <si>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</si>
  <si>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</si>
  <si>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</si>
  <si>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</si>
  <si>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</si>
  <si>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</si>
  <si>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</si>
  <si>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</si>
  <si>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</si>
  <si>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</si>
  <si>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</si>
  <si>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</si>
  <si>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</si>
  <si>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</si>
  <si>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</si>
  <si>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</si>
  <si>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</si>
  <si>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</si>
  <si>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</si>
  <si>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</si>
  <si>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</si>
  <si>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</si>
  <si>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</si>
  <si>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</si>
  <si>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</si>
  <si>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</si>
  <si>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</si>
  <si>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</si>
  <si>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</si>
  <si>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</si>
  <si>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</si>
  <si>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</si>
  <si>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</si>
  <si>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</si>
  <si>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</si>
  <si>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</si>
  <si>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</si>
  <si>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</si>
  <si>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</si>
  <si>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</si>
  <si>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</si>
  <si>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</si>
  <si>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</si>
  <si>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</si>
  <si>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</si>
  <si>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</si>
  <si>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</si>
  <si>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</si>
  <si>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</si>
  <si>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</si>
  <si>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</si>
  <si>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</si>
  <si>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</si>
  <si>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</si>
  <si>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</si>
  <si>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</si>
  <si>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</si>
  <si>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</si>
  <si>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</si>
  <si>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</si>
  <si>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</si>
  <si>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</si>
  <si>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</si>
  <si>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</si>
  <si>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</si>
  <si>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</si>
  <si>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</si>
  <si>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</si>
  <si>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</si>
  <si>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</si>
  <si>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</si>
  <si>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</si>
  <si>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</si>
  <si>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</si>
  <si>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</si>
  <si>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</si>
  <si>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</si>
  <si>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</si>
  <si>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</si>
  <si>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</si>
  <si>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</si>
  <si>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</si>
  <si>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</si>
  <si>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</si>
  <si>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</si>
  <si>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</si>
  <si>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</si>
  <si>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</si>
  <si>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</si>
  <si>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</si>
  <si>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</si>
  <si>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</si>
  <si>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</si>
  <si>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</si>
  <si>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</si>
  <si>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</si>
  <si>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</si>
  <si>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</si>
  <si>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</si>
  <si>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</si>
  <si>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</si>
  <si>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</si>
  <si>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</si>
  <si>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</si>
  <si>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</si>
  <si>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</si>
  <si>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</si>
  <si>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</si>
  <si>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</si>
  <si>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</si>
  <si>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</si>
  <si>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</si>
  <si>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</si>
  <si>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</si>
  <si>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</si>
  <si>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</si>
  <si>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</si>
  <si>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</si>
  <si>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</si>
  <si>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</si>
  <si>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</si>
  <si>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</si>
  <si>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</si>
  <si>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</si>
  <si>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</si>
  <si>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</si>
  <si>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</si>
  <si>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</si>
  <si>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</si>
  <si>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</si>
  <si>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</si>
  <si>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</si>
  <si>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</si>
  <si>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</si>
  <si>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</si>
  <si>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</si>
  <si>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</si>
  <si>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</si>
  <si>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</si>
  <si>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</si>
  <si>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</si>
  <si>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</si>
  <si>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</si>
  <si>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</si>
  <si>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</si>
  <si>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</si>
  <si>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</si>
  <si>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</si>
  <si>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</si>
  <si>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</si>
  <si>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</si>
  <si>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</si>
  <si>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</si>
  <si>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</si>
  <si>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</si>
  <si>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</si>
  <si>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</si>
  <si>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</si>
  <si>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</si>
  <si>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</si>
  <si>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</si>
  <si>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</si>
  <si>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</si>
  <si>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</si>
  <si>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</si>
  <si>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</si>
  <si>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</si>
  <si>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</si>
  <si>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</si>
  <si>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</si>
  <si>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</si>
  <si>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</si>
  <si>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</si>
  <si>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</si>
  <si>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</si>
  <si>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</si>
  <si>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</si>
  <si>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</si>
  <si>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</si>
  <si>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</si>
  <si>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</si>
  <si>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</si>
  <si>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</si>
  <si>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</si>
  <si>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</si>
  <si>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</si>
  <si>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</si>
  <si>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</si>
  <si>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</si>
  <si>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</si>
  <si>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</si>
  <si>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</si>
  <si>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</si>
  <si>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</si>
  <si>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</si>
  <si>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</si>
  <si>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</si>
  <si>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</si>
  <si>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</si>
  <si>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</si>
  <si>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</si>
  <si>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</si>
  <si>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</si>
  <si>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</si>
  <si>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</si>
  <si>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</si>
  <si>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</si>
  <si>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</si>
  <si>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</si>
  <si>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</si>
  <si>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</si>
  <si>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</si>
  <si>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</si>
  <si>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</si>
  <si>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</si>
  <si>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</si>
  <si>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</si>
  <si>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</si>
  <si>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</si>
  <si>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</si>
  <si>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</si>
  <si>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</si>
  <si>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</si>
  <si>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</si>
  <si>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</si>
  <si>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</si>
  <si>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</si>
  <si>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</si>
  <si>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</si>
  <si>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</si>
  <si>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</si>
  <si>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</si>
  <si>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</si>
  <si>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</si>
  <si>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</si>
  <si>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</si>
  <si>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</si>
  <si>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</si>
  <si>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</si>
  <si>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</si>
  <si>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</si>
  <si>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</si>
  <si>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</si>
  <si>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</si>
  <si>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</si>
  <si>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</si>
  <si>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</si>
  <si>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</si>
  <si>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</si>
  <si>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</si>
  <si>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</si>
  <si>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</si>
  <si>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</si>
  <si>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</si>
  <si>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</si>
  <si>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</si>
  <si>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</si>
  <si>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</si>
  <si>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</si>
  <si>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</si>
  <si>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</si>
  <si>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</si>
  <si>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</si>
  <si>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</si>
  <si>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</si>
  <si>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</si>
  <si>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</si>
  <si>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</si>
  <si>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</si>
  <si>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</si>
  <si>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</si>
  <si>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</si>
  <si>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</si>
  <si>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</si>
  <si>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</si>
  <si>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</si>
  <si>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</si>
  <si>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</si>
  <si>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</si>
  <si>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</si>
  <si>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</si>
  <si>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</si>
  <si>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</si>
  <si>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</si>
  <si>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</si>
  <si>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</si>
  <si>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</si>
  <si>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</si>
  <si>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</si>
  <si>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</si>
  <si>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</si>
  <si>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</si>
  <si>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</si>
  <si>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</si>
  <si>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</si>
  <si>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</si>
  <si>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</si>
  <si>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</si>
  <si>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</si>
  <si>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</si>
  <si>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</si>
  <si>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</si>
  <si>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</si>
  <si>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</si>
  <si>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</si>
  <si>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</si>
  <si>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</si>
  <si>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</si>
  <si>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</si>
  <si>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</si>
  <si>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</si>
  <si>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</si>
  <si>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</si>
  <si>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</si>
  <si>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</si>
  <si>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</si>
  <si>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</si>
  <si>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</si>
  <si>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</si>
  <si>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</si>
  <si>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</si>
  <si>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</si>
  <si>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</si>
  <si>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</si>
  <si>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</si>
  <si>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</si>
  <si>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</si>
  <si>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</si>
  <si>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</si>
  <si>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</si>
  <si>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</si>
  <si>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</si>
  <si>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</si>
  <si>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</si>
  <si>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</si>
  <si>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</si>
  <si>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</si>
  <si>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</si>
  <si>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</si>
  <si>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</si>
  <si>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</si>
  <si>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</si>
  <si>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</si>
  <si>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</si>
  <si>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</si>
  <si>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</si>
  <si>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</si>
  <si>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</si>
  <si>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</si>
  <si>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</si>
  <si>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</si>
  <si>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</si>
  <si>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</si>
  <si>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</si>
  <si>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</si>
  <si>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</si>
  <si>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</si>
  <si>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</si>
  <si>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</si>
  <si>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</si>
  <si>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</si>
  <si>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</si>
  <si>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</si>
  <si>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</si>
  <si>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</si>
  <si>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</si>
  <si>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</si>
  <si>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</si>
  <si>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</si>
  <si>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</si>
  <si>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</si>
  <si>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</si>
  <si>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</si>
  <si>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</si>
  <si>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</si>
  <si>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</si>
  <si>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</si>
  <si>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</si>
  <si>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</si>
  <si>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</si>
  <si>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</si>
  <si>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</si>
  <si>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</si>
  <si>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</si>
  <si>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</si>
  <si>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</si>
  <si>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</si>
  <si>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</si>
  <si>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</si>
  <si>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</si>
  <si>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</si>
  <si>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</si>
  <si>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</si>
  <si>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</si>
  <si>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</si>
  <si>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</si>
  <si>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</si>
  <si>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</si>
  <si>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</si>
  <si>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</si>
  <si>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</si>
  <si>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</si>
  <si>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</si>
  <si>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</si>
  <si>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</si>
  <si>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</si>
  <si>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</si>
  <si>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</si>
  <si>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</si>
  <si>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</si>
  <si>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</si>
  <si>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</si>
  <si>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</si>
  <si>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</si>
  <si>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</si>
  <si>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</si>
  <si>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</si>
  <si>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</si>
  <si>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</si>
  <si>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</si>
  <si>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</si>
  <si>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</si>
  <si>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</si>
  <si>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</si>
  <si>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</si>
  <si>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</si>
  <si>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</si>
  <si>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</si>
  <si>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</si>
  <si>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</si>
  <si>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</si>
  <si>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</si>
  <si>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</si>
  <si>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</si>
  <si>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</si>
  <si>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</si>
  <si>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</si>
  <si>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</si>
  <si>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</si>
  <si>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</si>
  <si>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</si>
  <si>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</si>
  <si>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</si>
  <si>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</si>
  <si>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</si>
  <si>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</si>
  <si>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</si>
  <si>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</si>
  <si>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</si>
  <si>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</si>
  <si>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</si>
  <si>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</si>
  <si>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</si>
  <si>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</si>
  <si>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</si>
  <si>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</si>
  <si>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</si>
  <si>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</si>
  <si>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</si>
  <si>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</si>
  <si>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</si>
  <si>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</si>
  <si>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</si>
  <si>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</si>
  <si>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</si>
  <si>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</si>
  <si>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</si>
  <si>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</si>
  <si>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</si>
  <si>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</si>
  <si>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</si>
  <si>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</si>
  <si>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</si>
  <si>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</si>
  <si>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</si>
  <si>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</si>
  <si>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</si>
  <si>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</si>
  <si>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</si>
  <si>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</si>
  <si>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</si>
  <si>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</si>
  <si>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</si>
  <si>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</si>
  <si>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</si>
  <si>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</si>
  <si>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</si>
  <si>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</si>
  <si>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</si>
  <si>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</si>
  <si>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</si>
  <si>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</si>
  <si>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</si>
  <si>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</si>
  <si>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</si>
  <si>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</si>
  <si>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</si>
  <si>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</si>
  <si>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</si>
  <si>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</si>
  <si>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</si>
  <si>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</si>
  <si>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</si>
  <si>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</si>
  <si>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</si>
  <si>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</si>
  <si>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</si>
  <si>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</si>
  <si>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</si>
  <si>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</si>
  <si>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</si>
  <si>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</si>
  <si>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</si>
  <si>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</si>
  <si>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</si>
  <si>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</si>
  <si>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</si>
  <si>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</si>
  <si>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</si>
  <si>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</si>
  <si>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</si>
  <si>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</si>
  <si>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</si>
  <si>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</si>
  <si>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</si>
  <si>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</si>
  <si>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</si>
  <si>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</si>
  <si>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</si>
  <si>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</si>
  <si>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</si>
  <si>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</si>
  <si>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</si>
  <si>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</si>
  <si>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</si>
  <si>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</si>
  <si>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</si>
  <si>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</si>
  <si>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</si>
  <si>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</si>
  <si>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</si>
  <si>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</si>
  <si>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</si>
  <si>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</si>
  <si>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</si>
  <si>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</si>
  <si>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</si>
  <si>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</si>
  <si>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</si>
  <si>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</si>
  <si>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</si>
  <si>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</si>
  <si>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</si>
  <si>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</si>
  <si>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</si>
  <si>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</si>
  <si>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</si>
  <si>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</si>
  <si>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</si>
  <si>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</si>
  <si>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</si>
  <si>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</si>
  <si>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</si>
  <si>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</si>
  <si>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</si>
  <si>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</si>
  <si>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</si>
  <si>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</si>
  <si>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</si>
  <si>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</si>
  <si>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</si>
  <si>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</si>
  <si>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</si>
  <si>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</si>
  <si>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</si>
  <si>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</si>
  <si>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</si>
  <si>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</si>
  <si>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</si>
  <si>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</si>
  <si>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</si>
  <si>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</si>
  <si>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</si>
  <si>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</si>
  <si>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</si>
  <si>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</si>
  <si>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</si>
  <si>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</si>
  <si>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</si>
  <si>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</si>
  <si>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</si>
  <si>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</si>
  <si>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</si>
  <si>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</si>
  <si>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</si>
  <si>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</si>
  <si>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</si>
  <si>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</si>
  <si>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</si>
  <si>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</si>
  <si>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</si>
  <si>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</si>
  <si>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</si>
  <si>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</si>
  <si>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</si>
  <si>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</si>
  <si>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</si>
  <si>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</si>
  <si>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</si>
  <si>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</si>
  <si>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</si>
  <si>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</si>
  <si>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</si>
  <si>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</si>
  <si>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</si>
  <si>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</si>
  <si>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</si>
  <si>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</si>
  <si>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</si>
  <si>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</si>
  <si>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</si>
  <si>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</si>
  <si>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</si>
  <si>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</si>
  <si>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</si>
  <si>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</si>
  <si>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</si>
  <si>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</si>
  <si>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</si>
  <si>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</si>
  <si>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</si>
  <si>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</si>
  <si>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</si>
  <si>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</si>
  <si>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</si>
  <si>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</si>
  <si>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</si>
  <si>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</si>
  <si>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</si>
  <si>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</si>
  <si>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</si>
  <si>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</si>
  <si>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</si>
  <si>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</si>
  <si>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</si>
  <si>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</si>
  <si>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</si>
  <si>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</si>
  <si>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</si>
  <si>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</si>
  <si>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</si>
  <si>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</si>
  <si>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</si>
  <si>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</si>
  <si>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</si>
  <si>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</si>
  <si>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</si>
  <si>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</si>
  <si>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</si>
  <si>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</si>
  <si>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</si>
  <si>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</si>
  <si>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</si>
  <si>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</si>
  <si>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</si>
  <si>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</si>
  <si>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</si>
  <si>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</si>
  <si>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</si>
  <si>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</si>
  <si>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</si>
  <si>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</si>
  <si>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</si>
  <si>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</si>
  <si>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</si>
  <si>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</si>
  <si>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</si>
  <si>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</si>
  <si>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</si>
  <si>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</si>
  <si>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</si>
  <si>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</si>
  <si>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</si>
  <si>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</si>
  <si>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</si>
  <si>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</si>
  <si>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</si>
  <si>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</si>
  <si>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</si>
  <si>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</si>
  <si>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</si>
  <si>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</si>
  <si>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</si>
  <si>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</si>
  <si>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</si>
  <si>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</si>
  <si>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</si>
  <si>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</si>
  <si>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</si>
  <si>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</si>
  <si>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</si>
  <si>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</si>
  <si>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</si>
  <si>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</si>
  <si>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</si>
  <si>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</si>
  <si>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</si>
  <si>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</si>
  <si>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</si>
  <si>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</si>
  <si>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</si>
  <si>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</si>
  <si>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</si>
  <si>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</si>
  <si>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</si>
  <si>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</si>
  <si>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</si>
  <si>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</si>
  <si>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</si>
  <si>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</si>
  <si>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</si>
  <si>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</si>
  <si>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</si>
  <si>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</si>
  <si>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</si>
  <si>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</si>
  <si>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</si>
  <si>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</si>
  <si>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</si>
  <si>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</si>
  <si>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</si>
  <si>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</si>
  <si>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</si>
  <si>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</si>
  <si>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</si>
  <si>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</si>
  <si>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</si>
  <si>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</si>
  <si>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</si>
  <si>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</si>
  <si>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</si>
  <si>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</si>
  <si>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</si>
  <si>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</si>
  <si>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</si>
  <si>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</si>
  <si>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</si>
  <si>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</si>
  <si>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</si>
  <si>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</si>
  <si>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</si>
  <si>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</si>
  <si>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</si>
  <si>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</si>
  <si>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</si>
  <si>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</si>
  <si>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</si>
  <si>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</si>
  <si>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</si>
  <si>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</si>
  <si>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</si>
  <si>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</si>
  <si>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</si>
  <si>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</si>
  <si>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</si>
  <si>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</si>
  <si>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</si>
  <si>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</si>
  <si>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</si>
  <si>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</si>
  <si>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</si>
  <si>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</si>
  <si>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</si>
  <si>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</si>
  <si>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</si>
  <si>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</si>
  <si>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</si>
  <si>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</si>
  <si>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</si>
  <si>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</si>
  <si>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</si>
  <si>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</si>
  <si>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</si>
  <si>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</si>
  <si>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</si>
  <si>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</si>
  <si>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</si>
  <si>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</si>
  <si>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</si>
  <si>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</si>
  <si>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</si>
  <si>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</si>
  <si>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</si>
  <si>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</si>
  <si>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</si>
  <si>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</si>
  <si>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</si>
  <si>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</si>
  <si>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</si>
  <si>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</si>
  <si>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</si>
  <si>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</si>
  <si>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</si>
  <si>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</si>
  <si>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</si>
  <si>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</si>
  <si>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</si>
  <si>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</si>
  <si>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</si>
  <si>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</si>
  <si>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</si>
  <si>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</si>
  <si>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</si>
  <si>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</si>
  <si>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</si>
  <si>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</si>
  <si>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</si>
  <si>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</si>
  <si>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</si>
  <si>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</si>
  <si>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</si>
  <si>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</si>
  <si>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</si>
  <si>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</si>
  <si>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</si>
  <si>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</si>
  <si>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</si>
  <si>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</si>
  <si>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</si>
  <si>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</si>
  <si>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</si>
  <si>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</si>
  <si>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</si>
  <si>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</si>
  <si>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</si>
  <si>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</si>
  <si>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</si>
  <si>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</si>
  <si>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</si>
  <si>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</si>
  <si>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</si>
  <si>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</si>
  <si>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</si>
  <si>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</si>
  <si>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</si>
  <si>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</si>
  <si>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</si>
  <si>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</si>
  <si>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</si>
  <si>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</si>
  <si>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</si>
  <si>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</si>
  <si>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</si>
  <si>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</si>
  <si>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</si>
  <si>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</si>
  <si>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</si>
  <si>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</si>
  <si>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</si>
  <si>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</si>
  <si>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</si>
  <si>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</si>
  <si>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</si>
  <si>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</si>
  <si>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</si>
  <si>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</si>
  <si>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</si>
  <si>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</si>
  <si>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</si>
  <si>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</si>
  <si>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</si>
  <si>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</si>
  <si>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</si>
  <si>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</si>
  <si>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</si>
  <si>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</si>
  <si>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</si>
  <si>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</si>
  <si>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</si>
  <si>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</si>
  <si>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</si>
  <si>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</si>
  <si>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</si>
  <si>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</si>
  <si>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</si>
  <si>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</si>
  <si>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</si>
  <si>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</si>
  <si>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</si>
  <si>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</si>
  <si>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</si>
  <si>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</si>
  <si>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</si>
  <si>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</si>
  <si>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</si>
  <si>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</si>
  <si>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</si>
  <si>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</si>
  <si>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</si>
  <si>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</si>
  <si>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</si>
  <si>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</si>
  <si>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</si>
  <si>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</si>
  <si>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</si>
  <si>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</si>
  <si>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</si>
  <si>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</si>
  <si>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</si>
  <si>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</si>
  <si>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</si>
  <si>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</si>
  <si>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</si>
  <si>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</si>
  <si>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</si>
  <si>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</si>
  <si>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</si>
  <si>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</si>
  <si>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</si>
  <si>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</si>
  <si>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</si>
  <si>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</si>
  <si>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</si>
  <si>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</si>
  <si>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</si>
  <si>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</si>
  <si>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</si>
  <si>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</si>
  <si>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</si>
  <si>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</si>
  <si>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</si>
  <si>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</si>
  <si>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</si>
  <si>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</si>
  <si>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</si>
  <si>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</si>
  <si>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</si>
  <si>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</si>
  <si>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</si>
  <si>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</si>
  <si>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</si>
  <si>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</si>
  <si>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</si>
  <si>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</si>
  <si>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</si>
  <si>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</si>
  <si>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</si>
  <si>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</si>
  <si>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</si>
  <si>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</si>
  <si>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</si>
  <si>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</si>
  <si>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</si>
  <si>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</si>
  <si>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</si>
  <si>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</si>
  <si>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</si>
  <si>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</si>
  <si>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</si>
  <si>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</si>
  <si>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</si>
  <si>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</si>
  <si>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</si>
  <si>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</si>
  <si>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</si>
  <si>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</si>
  <si>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</si>
  <si>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</si>
  <si>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</si>
  <si>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</si>
  <si>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</si>
  <si>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</si>
  <si>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</si>
  <si>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</si>
  <si>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</si>
  <si>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</si>
  <si>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</si>
  <si>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</si>
  <si>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</si>
  <si>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</si>
  <si>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</si>
  <si>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</si>
  <si>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</si>
  <si>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</si>
  <si>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</si>
  <si>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</si>
  <si>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</si>
  <si>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</si>
  <si>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</si>
  <si>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</si>
  <si>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</si>
  <si>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</si>
  <si>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</si>
  <si>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</si>
  <si>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</si>
  <si>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</si>
  <si>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</si>
  <si>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</si>
  <si>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</si>
  <si>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</si>
  <si>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</si>
  <si>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</si>
  <si>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</si>
  <si>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</si>
  <si>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</si>
  <si>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</si>
  <si>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</si>
  <si>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</si>
  <si>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</si>
  <si>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</si>
  <si>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</si>
  <si>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</si>
  <si>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</si>
  <si>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</si>
  <si>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</si>
  <si>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</si>
  <si>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</si>
  <si>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</si>
  <si>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</si>
  <si>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</si>
  <si>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</si>
  <si>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</si>
  <si>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</si>
  <si>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</si>
  <si>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</si>
  <si>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</si>
  <si>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</si>
  <si>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</si>
  <si>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</si>
  <si>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</si>
  <si>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</si>
  <si>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</si>
  <si>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</si>
  <si>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</si>
  <si>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</si>
  <si>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</si>
  <si>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</si>
  <si>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</si>
  <si>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</si>
  <si>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</si>
  <si>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</si>
  <si>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</si>
  <si>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</si>
  <si>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</si>
  <si>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</si>
  <si>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</si>
  <si>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</si>
  <si>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</si>
  <si>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</si>
  <si>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</si>
  <si>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</si>
  <si>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</si>
  <si>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</si>
  <si>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</si>
  <si>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</si>
  <si>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</si>
  <si>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</si>
  <si>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</si>
  <si>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</si>
  <si>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</si>
  <si>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</si>
  <si>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</si>
  <si>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</si>
  <si>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</si>
  <si>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</si>
  <si>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</si>
  <si>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</si>
  <si>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</si>
  <si>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</si>
  <si>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</si>
  <si>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</si>
  <si>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</si>
  <si>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</si>
  <si>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</si>
  <si>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</si>
  <si>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</si>
  <si>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</si>
  <si>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</si>
  <si>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</si>
  <si>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</si>
  <si>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</si>
  <si>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</si>
  <si>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</si>
  <si>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</si>
  <si>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</si>
  <si>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</si>
  <si>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</si>
  <si>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</si>
  <si>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</si>
  <si>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</si>
  <si>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</si>
  <si>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</si>
  <si>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</si>
  <si>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</si>
  <si>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</si>
  <si>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</si>
  <si>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</si>
  <si>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</si>
  <si>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</si>
  <si>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</si>
  <si>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</si>
  <si>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</si>
  <si>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</si>
  <si>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</si>
  <si>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</si>
  <si>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</si>
  <si>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</si>
  <si>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</si>
  <si>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</si>
  <si>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</si>
  <si>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</si>
  <si>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</si>
  <si>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</si>
  <si>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</si>
  <si>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</si>
  <si>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</si>
  <si>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</si>
  <si>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</si>
  <si>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</si>
  <si>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</si>
  <si>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</si>
  <si>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</si>
  <si>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</si>
  <si>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</si>
  <si>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</si>
  <si>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</si>
  <si>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</si>
  <si>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</si>
  <si>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</si>
  <si>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</si>
  <si>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</si>
  <si>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</si>
  <si>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</si>
  <si>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</si>
  <si>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</si>
  <si>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</si>
  <si>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</si>
  <si>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</si>
  <si>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</si>
  <si>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</si>
  <si>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</si>
  <si>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</si>
  <si>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</si>
  <si>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</si>
  <si>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</si>
  <si>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</si>
  <si>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</si>
  <si>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</si>
  <si>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</si>
  <si>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</si>
  <si>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</si>
  <si>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</si>
  <si>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</si>
  <si>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</si>
  <si>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</si>
  <si>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</si>
  <si>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</si>
  <si>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</si>
  <si>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</si>
  <si>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</si>
  <si>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</si>
  <si>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</si>
  <si>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</si>
  <si>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</si>
  <si>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</si>
  <si>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</si>
  <si>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</si>
  <si>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</si>
  <si>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</si>
  <si>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</si>
  <si>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</si>
  <si>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</si>
  <si>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</si>
  <si>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</si>
  <si>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</si>
  <si>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</si>
  <si>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</si>
  <si>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</si>
  <si>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</si>
  <si>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</si>
  <si>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</si>
  <si>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</si>
  <si>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</si>
  <si>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</si>
  <si>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</si>
  <si>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</si>
  <si>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</si>
  <si>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</si>
  <si>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</si>
  <si>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</si>
  <si>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</si>
  <si>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</si>
  <si>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</si>
  <si>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</si>
  <si>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</si>
  <si>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</si>
  <si>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</si>
  <si>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</si>
  <si>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</si>
  <si>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</si>
  <si>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</si>
  <si>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</si>
  <si>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</si>
  <si>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</si>
  <si>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</si>
  <si>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</si>
  <si>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</si>
  <si>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</si>
  <si>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</si>
  <si>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</si>
  <si>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</si>
  <si>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</si>
  <si>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</si>
  <si>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</si>
  <si>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</si>
  <si>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</si>
  <si>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</si>
  <si>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</si>
  <si>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</si>
  <si>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</si>
  <si>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</si>
  <si>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</si>
  <si>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</si>
  <si>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</si>
  <si>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</si>
  <si>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</si>
  <si>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</si>
  <si>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</si>
  <si>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</si>
  <si>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</si>
  <si>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</si>
  <si>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</si>
  <si>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</si>
  <si>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</si>
  <si>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</si>
  <si>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</si>
  <si>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</si>
  <si>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</si>
  <si>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</si>
  <si>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</si>
  <si>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</si>
  <si>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</si>
  <si>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</si>
  <si>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</si>
  <si>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</si>
  <si>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</si>
  <si>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</si>
  <si>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</si>
  <si>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</si>
  <si>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</si>
  <si>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</si>
  <si>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</si>
  <si>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</si>
  <si>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</si>
  <si>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</si>
  <si>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</si>
  <si>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</si>
  <si>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</si>
  <si>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</si>
  <si>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</si>
  <si>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</si>
  <si>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</si>
  <si>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</si>
  <si>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</si>
  <si>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</si>
  <si>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</si>
  <si>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</si>
  <si>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</si>
  <si>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</si>
  <si>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</si>
  <si>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</si>
  <si>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</si>
  <si>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</si>
  <si>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</si>
  <si>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</si>
  <si>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</si>
  <si>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</si>
  <si>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</si>
  <si>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</si>
  <si>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</si>
  <si>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</si>
  <si>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</si>
  <si>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</si>
  <si>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</si>
  <si>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</si>
  <si>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</si>
  <si>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</si>
  <si>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</si>
  <si>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</si>
  <si>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</si>
  <si>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</si>
  <si>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</si>
  <si>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</si>
  <si>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</si>
  <si>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</si>
  <si>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</si>
  <si>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</si>
  <si>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</si>
  <si>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</si>
  <si>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</si>
  <si>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</si>
  <si>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</si>
  <si>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</si>
  <si>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</si>
  <si>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</si>
  <si>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</si>
  <si>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</si>
  <si>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</si>
  <si>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</si>
  <si>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</si>
  <si>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</si>
  <si>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</si>
  <si>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</si>
  <si>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</si>
  <si>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</si>
  <si>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</si>
  <si>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</si>
  <si>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</si>
  <si>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</si>
  <si>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</si>
  <si>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</si>
  <si>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</si>
  <si>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</si>
  <si>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</si>
  <si>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</si>
  <si>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</si>
  <si>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</si>
  <si>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</si>
  <si>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</si>
  <si>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</si>
  <si>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</si>
  <si>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</si>
  <si>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</si>
  <si>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</si>
  <si>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</si>
  <si>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</si>
  <si>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</si>
  <si>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</si>
  <si>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</si>
  <si>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</si>
  <si>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</si>
  <si>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</si>
  <si>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</si>
  <si>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</si>
  <si>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</si>
  <si>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</si>
  <si>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</si>
  <si>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</si>
  <si>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</si>
  <si>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</si>
  <si>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</si>
  <si>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</si>
  <si>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</si>
  <si>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</si>
  <si>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</si>
  <si>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</si>
  <si>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</si>
  <si>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</si>
  <si>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</si>
  <si>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</si>
  <si>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</si>
  <si>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</si>
  <si>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</si>
  <si>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</si>
  <si>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</si>
  <si>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</si>
  <si>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</si>
  <si>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</si>
  <si>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</si>
  <si>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</si>
  <si>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</si>
  <si>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</si>
  <si>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</si>
  <si>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</si>
  <si>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</si>
  <si>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</si>
  <si>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</si>
  <si>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</si>
  <si>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</si>
  <si>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</si>
  <si>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</si>
  <si>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</si>
  <si>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</si>
  <si>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</si>
  <si>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</si>
  <si>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</si>
  <si>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</si>
  <si>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</si>
  <si>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</si>
  <si>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</si>
  <si>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</si>
  <si>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</si>
  <si>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</si>
  <si>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</si>
  <si>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</si>
  <si>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</si>
  <si>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</si>
  <si>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</si>
  <si>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</si>
  <si>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</si>
  <si>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</si>
  <si>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</si>
  <si>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</si>
  <si>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</si>
  <si>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</si>
  <si>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</si>
  <si>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</si>
  <si>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</si>
  <si>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</si>
  <si>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</si>
  <si>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</si>
  <si>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</si>
  <si>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</si>
  <si>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</si>
  <si>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</si>
  <si>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</si>
  <si>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</si>
  <si>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</si>
  <si>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</si>
  <si>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</si>
  <si>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</si>
  <si>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</si>
  <si>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</si>
  <si>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</si>
  <si>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</si>
  <si>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</si>
  <si>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</si>
  <si>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</si>
  <si>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</si>
  <si>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</si>
  <si>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</si>
  <si>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</si>
  <si>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</si>
  <si>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</si>
  <si>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</si>
  <si>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</si>
  <si>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</si>
  <si>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</si>
  <si>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</si>
  <si>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</si>
  <si>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</si>
  <si>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</si>
  <si>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</si>
  <si>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</si>
  <si>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</si>
  <si>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</si>
  <si>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</si>
  <si>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</si>
  <si>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</si>
  <si>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</si>
  <si>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</si>
  <si>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</si>
  <si>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</si>
  <si>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</si>
  <si>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</si>
  <si>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</si>
  <si>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</si>
  <si>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</si>
  <si>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</si>
  <si>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</si>
  <si>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</si>
  <si>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</si>
  <si>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</si>
  <si>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</si>
  <si>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</si>
  <si>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</si>
  <si>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</si>
  <si>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</si>
  <si>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</si>
  <si>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</si>
  <si>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</si>
  <si>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</si>
  <si>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</si>
  <si>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</si>
  <si>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</si>
  <si>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</si>
  <si>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</si>
  <si>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</si>
  <si>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</si>
  <si>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</si>
  <si>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</si>
  <si>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</si>
  <si>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</si>
  <si>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</si>
  <si>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</si>
  <si>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</si>
  <si>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</si>
  <si>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</si>
  <si>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</si>
  <si>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</si>
  <si>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</si>
  <si>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</si>
  <si>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</si>
  <si>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</si>
  <si>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</si>
  <si>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</si>
  <si>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</si>
  <si>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</si>
  <si>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</si>
  <si>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</si>
  <si>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</si>
  <si>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</si>
  <si>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</si>
  <si>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</si>
  <si>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</si>
  <si>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</si>
  <si>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</si>
  <si>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</si>
  <si>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</si>
  <si>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</si>
  <si>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</si>
  <si>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</si>
  <si>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</si>
  <si>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</si>
  <si>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</si>
  <si>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</si>
  <si>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</si>
  <si>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</si>
  <si>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</si>
  <si>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</si>
  <si>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</si>
  <si>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</si>
  <si>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</si>
  <si>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</si>
  <si>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</si>
  <si>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</si>
  <si>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</si>
  <si>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</si>
  <si>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</si>
  <si>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</si>
  <si>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</si>
  <si>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</si>
  <si>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</si>
  <si>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</si>
  <si>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</si>
  <si>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</si>
  <si>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</si>
  <si>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</si>
  <si>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</si>
  <si>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</si>
  <si>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</si>
  <si>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</si>
  <si>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</si>
  <si>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</si>
  <si>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</si>
  <si>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</si>
  <si>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</si>
  <si>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</si>
  <si>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</si>
  <si>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</si>
  <si>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</si>
  <si>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</si>
  <si>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</si>
  <si>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</si>
  <si>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</si>
  <si>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</si>
  <si>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</si>
  <si>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</si>
  <si>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</si>
  <si>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</si>
  <si>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</si>
  <si>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</si>
  <si>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</si>
  <si>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</si>
  <si>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</si>
  <si>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</si>
  <si>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</si>
  <si>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</si>
  <si>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</si>
  <si>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</si>
  <si>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</si>
  <si>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</si>
  <si>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</si>
  <si>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</si>
  <si>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</si>
  <si>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</si>
  <si>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</si>
  <si>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</si>
  <si>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</si>
  <si>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</si>
  <si>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</si>
  <si>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</si>
  <si>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</si>
  <si>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</si>
  <si>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</si>
  <si>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</si>
  <si>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</si>
  <si>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</si>
  <si>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</si>
  <si>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</si>
  <si>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</si>
  <si>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</si>
  <si>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</si>
  <si>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</si>
  <si>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</si>
  <si>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</si>
  <si>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</si>
  <si>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</si>
  <si>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</si>
  <si>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</si>
  <si>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</si>
  <si>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</si>
  <si>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</si>
  <si>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</si>
  <si>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</si>
  <si>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</si>
  <si>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</si>
  <si>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</si>
  <si>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</si>
  <si>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</si>
  <si>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</si>
  <si>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</si>
  <si>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</si>
  <si>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</si>
  <si>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</si>
  <si>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</si>
  <si>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</si>
  <si>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</si>
  <si>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</si>
  <si>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</si>
  <si>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</si>
  <si>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</si>
  <si>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</si>
  <si>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</si>
  <si>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</si>
  <si>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</si>
  <si>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</si>
  <si>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</si>
  <si>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</si>
  <si>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</si>
  <si>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</si>
  <si>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</si>
  <si>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</si>
  <si>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</si>
  <si>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</si>
  <si>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</si>
  <si>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</si>
  <si>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</si>
  <si>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</si>
  <si>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</si>
  <si>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</si>
  <si>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</si>
  <si>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</si>
  <si>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</si>
  <si>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</si>
  <si>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</si>
  <si>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</si>
  <si>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</si>
  <si>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</si>
  <si>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</si>
  <si>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</si>
  <si>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</si>
  <si>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</si>
  <si>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</si>
  <si>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</si>
  <si>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</si>
  <si>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</si>
  <si>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</si>
  <si>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</si>
  <si>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</si>
  <si>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</si>
  <si>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</si>
  <si>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</si>
  <si>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</si>
  <si>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</si>
  <si>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</si>
  <si>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</si>
  <si>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</si>
  <si>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</si>
  <si>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</si>
  <si>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</si>
  <si>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</si>
  <si>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</si>
  <si>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</si>
  <si>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</si>
  <si>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</si>
  <si>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</si>
  <si>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</si>
  <si>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</si>
  <si>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</si>
  <si>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</si>
  <si>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</si>
  <si>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</si>
  <si>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</si>
  <si>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</si>
  <si>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</si>
  <si>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</si>
  <si>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</si>
  <si>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</si>
  <si>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</si>
  <si>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</si>
  <si>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</si>
  <si>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</si>
  <si>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</si>
  <si>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</si>
  <si>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</si>
  <si>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</si>
  <si>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</si>
  <si>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</si>
  <si>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</si>
  <si>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</si>
  <si>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</si>
  <si>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</si>
  <si>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</si>
  <si>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</si>
  <si>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</si>
  <si>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</si>
  <si>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</si>
  <si>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</si>
  <si>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</si>
  <si>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</si>
  <si>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</si>
  <si>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</si>
  <si>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</si>
  <si>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</si>
  <si>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</si>
  <si>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</si>
  <si>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</si>
  <si>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</si>
  <si>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</si>
  <si>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</si>
  <si>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</si>
  <si>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</si>
  <si>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</si>
  <si>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</si>
  <si>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</si>
  <si>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</si>
  <si>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</si>
  <si>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</si>
  <si>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</si>
  <si>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</si>
  <si>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</si>
  <si>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</si>
  <si>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</si>
  <si>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</si>
  <si>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</si>
  <si>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</si>
  <si>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</si>
  <si>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</si>
  <si>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</si>
  <si>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</si>
  <si>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</si>
  <si>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</si>
  <si>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</si>
  <si>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</si>
  <si>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</si>
  <si>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</si>
  <si>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</si>
  <si>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</si>
  <si>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</si>
  <si>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</si>
  <si>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</si>
  <si>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</si>
  <si>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</si>
  <si>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</si>
  <si>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</si>
  <si>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</si>
  <si>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</si>
  <si>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</si>
  <si>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</si>
  <si>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</si>
  <si>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</si>
  <si>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</si>
  <si>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</si>
  <si>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</si>
  <si>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</si>
  <si>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</si>
  <si>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</si>
  <si>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</si>
  <si>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</si>
  <si>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</si>
  <si>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</si>
  <si>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</si>
  <si>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</si>
  <si>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</si>
  <si>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</si>
  <si>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</si>
  <si>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</si>
  <si>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</si>
  <si>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</si>
  <si>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</si>
  <si>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</si>
  <si>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</si>
  <si>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</si>
  <si>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</si>
  <si>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</si>
  <si>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</si>
  <si>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</si>
  <si>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</si>
  <si>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</si>
  <si>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</si>
  <si>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</si>
  <si>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</si>
  <si>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</si>
  <si>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</si>
  <si>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</si>
  <si>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</si>
  <si>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</si>
  <si>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</si>
  <si>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</si>
  <si>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</si>
  <si>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</si>
  <si>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</si>
  <si>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</si>
  <si>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</si>
  <si>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</si>
  <si>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</si>
  <si>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</si>
  <si>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</si>
  <si>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</si>
  <si>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</si>
  <si>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</si>
  <si>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</si>
  <si>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</si>
  <si>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</si>
  <si>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</si>
  <si>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</si>
  <si>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</si>
  <si>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</si>
  <si>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</si>
  <si>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</si>
  <si>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</si>
  <si>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</si>
  <si>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</si>
  <si>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</si>
  <si>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</si>
  <si>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</si>
  <si>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</si>
  <si>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</si>
  <si>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</si>
  <si>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</si>
  <si>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</si>
  <si>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</si>
  <si>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</si>
  <si>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</si>
  <si>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</si>
  <si>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</si>
  <si>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</si>
  <si>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</si>
  <si>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</si>
  <si>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</si>
  <si>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</si>
  <si>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</si>
  <si>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</si>
  <si>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</si>
  <si>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</si>
  <si>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</si>
  <si>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</si>
  <si>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</si>
  <si>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</si>
  <si>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</si>
  <si>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</si>
  <si>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</si>
  <si>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</si>
  <si>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</si>
  <si>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</si>
  <si>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</si>
  <si>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</si>
  <si>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</si>
  <si>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</si>
  <si>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</si>
  <si>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</si>
  <si>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</si>
  <si>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</si>
  <si>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</si>
  <si>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</si>
  <si>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</si>
  <si>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</si>
  <si>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</si>
  <si>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</si>
  <si>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</si>
  <si>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</si>
  <si>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</si>
  <si>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</si>
  <si>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</si>
  <si>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</si>
  <si>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</si>
  <si>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</si>
  <si>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</si>
  <si>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</si>
  <si>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</si>
  <si>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</si>
  <si>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</si>
  <si>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</si>
  <si>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</si>
  <si>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</si>
  <si>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</si>
  <si>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</si>
  <si>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</si>
  <si>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</si>
  <si>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</si>
  <si>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</si>
  <si>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</si>
  <si>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</si>
  <si>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</si>
  <si>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</si>
  <si>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</si>
  <si>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</si>
  <si>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</si>
  <si>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</si>
  <si>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</si>
  <si>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</si>
  <si>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</si>
  <si>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</si>
  <si>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</si>
  <si>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</si>
  <si>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</si>
  <si>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</si>
  <si>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</si>
  <si>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</si>
  <si>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</si>
  <si>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</si>
  <si>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</si>
  <si>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</si>
  <si>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</si>
  <si>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</si>
  <si>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</si>
  <si>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</si>
  <si>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</si>
  <si>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</si>
  <si>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</si>
  <si>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</si>
  <si>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</si>
  <si>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</si>
  <si>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</si>
  <si>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</si>
  <si>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</si>
  <si>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</si>
  <si>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</si>
  <si>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</si>
  <si>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</si>
  <si>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</si>
  <si>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</si>
  <si>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</si>
  <si>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</si>
  <si>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</si>
  <si>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</si>
  <si>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</si>
  <si>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</si>
  <si>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</si>
  <si>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</si>
  <si>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</si>
  <si>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</si>
  <si>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</si>
  <si>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</si>
  <si>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</si>
  <si>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</si>
  <si>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</si>
  <si>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</si>
  <si>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</si>
  <si>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</si>
  <si>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</si>
  <si>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</si>
  <si>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</si>
  <si>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</si>
  <si>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</si>
  <si>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</si>
  <si>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</si>
  <si>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</si>
  <si>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</si>
  <si>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</si>
  <si>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</si>
  <si>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</si>
  <si>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</si>
  <si>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</si>
  <si>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</si>
  <si>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</si>
  <si>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</si>
  <si>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</si>
  <si>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</si>
  <si>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</si>
  <si>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</si>
  <si>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</si>
  <si>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</si>
  <si>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</si>
  <si>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</si>
  <si>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</si>
  <si>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</si>
  <si>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</si>
  <si>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</si>
  <si>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</si>
  <si>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</si>
  <si>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</si>
  <si>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</si>
  <si>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</si>
  <si>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</si>
  <si>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</si>
  <si>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</si>
  <si>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</si>
  <si>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</si>
  <si>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</si>
  <si>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</si>
  <si>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</si>
  <si>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</si>
  <si>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</si>
  <si>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</si>
  <si>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</si>
  <si>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</si>
  <si>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</si>
  <si>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</si>
  <si>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</si>
  <si>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</si>
  <si>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</si>
  <si>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</si>
  <si>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</si>
  <si>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</si>
  <si>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</si>
  <si>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</si>
  <si>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</si>
  <si>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</si>
  <si>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</si>
  <si>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</si>
  <si>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</si>
  <si>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</si>
  <si>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</si>
  <si>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</si>
  <si>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</si>
  <si>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</si>
  <si>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</si>
  <si>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</si>
  <si>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</si>
  <si>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</si>
  <si>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</si>
  <si>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</si>
  <si>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</si>
  <si>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</si>
  <si>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</si>
  <si>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</si>
  <si>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</si>
  <si>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</si>
  <si>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</si>
  <si>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</si>
  <si>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</si>
  <si>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</si>
  <si>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</si>
  <si>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</si>
  <si>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</si>
  <si>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</si>
  <si>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</si>
  <si>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</si>
  <si>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</si>
  <si>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</si>
  <si>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</si>
  <si>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</si>
  <si>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</si>
  <si>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</si>
  <si>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</si>
  <si>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</si>
  <si>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</si>
  <si>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</si>
  <si>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</si>
  <si>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</si>
  <si>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</si>
  <si>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</si>
  <si>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</si>
  <si>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</si>
  <si>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</si>
  <si>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</si>
  <si>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</si>
  <si>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</si>
  <si>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</si>
  <si>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</si>
  <si>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</si>
  <si>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</si>
  <si>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</si>
  <si>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</si>
  <si>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</si>
  <si>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</si>
  <si>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</si>
  <si>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</si>
  <si>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</si>
  <si>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</si>
  <si>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</si>
  <si>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</si>
  <si>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</si>
  <si>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</si>
  <si>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</si>
  <si>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</si>
  <si>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</si>
  <si>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</si>
  <si>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</si>
  <si>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</si>
  <si>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</si>
  <si>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</si>
  <si>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</si>
  <si>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</si>
  <si>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</si>
  <si>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</si>
  <si>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</si>
  <si>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</si>
  <si>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</si>
  <si>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</si>
  <si>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</si>
  <si>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</si>
  <si>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</si>
  <si>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</si>
  <si>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</si>
  <si>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</si>
  <si>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</si>
  <si>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</si>
  <si>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</si>
  <si>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</si>
  <si>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</si>
  <si>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</si>
  <si>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</si>
  <si>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</si>
  <si>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</si>
  <si>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</si>
  <si>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</si>
  <si>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</si>
  <si>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</si>
  <si>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</si>
  <si>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</si>
  <si>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</si>
  <si>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</si>
  <si>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</si>
  <si>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</si>
  <si>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</si>
  <si>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</si>
  <si>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</si>
  <si>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</si>
  <si>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</si>
  <si>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</si>
  <si>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</si>
  <si>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</si>
  <si>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</si>
  <si>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</si>
  <si>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</si>
  <si>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</si>
  <si>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</si>
  <si>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</si>
  <si>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</si>
  <si>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</si>
  <si>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</si>
  <si>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</si>
  <si>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</si>
  <si>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</si>
  <si>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</si>
  <si>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</si>
  <si>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</si>
  <si>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</si>
  <si>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</si>
  <si>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</si>
  <si>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</si>
  <si>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</si>
  <si>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</si>
  <si>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</si>
  <si>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</si>
  <si>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</si>
  <si>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</si>
  <si>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</si>
  <si>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</si>
  <si>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</si>
  <si>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</si>
  <si>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</si>
  <si>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</si>
  <si>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</si>
  <si>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</si>
  <si>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</si>
  <si>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</si>
  <si>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</si>
  <si>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</si>
  <si>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</si>
  <si>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</si>
  <si>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</si>
  <si>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</si>
  <si>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</si>
  <si>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</si>
  <si>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</si>
  <si>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</si>
  <si>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</si>
  <si>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</si>
  <si>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</si>
  <si>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</si>
  <si>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</si>
  <si>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</si>
  <si>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</si>
  <si>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</si>
  <si>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</si>
  <si>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</si>
  <si>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</si>
  <si>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</si>
  <si>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</si>
  <si>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</si>
  <si>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</si>
  <si>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</si>
  <si>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</si>
  <si>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</si>
  <si>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</si>
  <si>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</si>
  <si>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</si>
  <si>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</si>
  <si>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</si>
  <si>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</si>
  <si>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</si>
  <si>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</si>
  <si>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</si>
  <si>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</si>
  <si>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</si>
  <si>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</si>
  <si>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</si>
  <si>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</si>
  <si>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</si>
  <si>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</si>
  <si>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</si>
  <si>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</si>
  <si>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</si>
  <si>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</si>
  <si>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</si>
  <si>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</si>
  <si>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</si>
  <si>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</si>
  <si>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</si>
  <si>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</si>
  <si>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</si>
  <si>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</si>
  <si>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</si>
  <si>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</si>
  <si>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</si>
  <si>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</si>
  <si>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</si>
  <si>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</si>
  <si>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</si>
  <si>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</si>
  <si>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</si>
  <si>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</si>
  <si>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</si>
  <si>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</si>
  <si>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</si>
  <si>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</si>
  <si>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</si>
  <si>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</si>
  <si>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</si>
  <si>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</si>
  <si>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</si>
  <si>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</si>
  <si>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</si>
  <si>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</si>
  <si>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</si>
  <si>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</si>
  <si>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</si>
  <si>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</si>
  <si>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</si>
  <si>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</si>
  <si>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</si>
  <si>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</si>
  <si>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</si>
  <si>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</si>
  <si>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</si>
  <si>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</si>
  <si>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</si>
  <si>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</si>
  <si>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</si>
  <si>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</si>
  <si>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</si>
  <si>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</si>
  <si>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</si>
  <si>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</si>
  <si>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</si>
  <si>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</si>
  <si>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</si>
  <si>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</si>
  <si>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</si>
  <si>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</si>
  <si>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</si>
  <si>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</si>
  <si>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</si>
  <si>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</si>
  <si>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</si>
  <si>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</si>
  <si>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</si>
  <si>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</si>
  <si>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</si>
  <si>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</si>
  <si>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</si>
  <si>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</si>
  <si>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</si>
  <si>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</si>
  <si>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</si>
  <si>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</si>
  <si>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</si>
  <si>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</si>
  <si>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</si>
  <si>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</si>
  <si>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</si>
  <si>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</si>
  <si>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</si>
  <si>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</si>
  <si>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</si>
  <si>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</si>
  <si>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</si>
  <si>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</si>
  <si>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</si>
  <si>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</si>
  <si>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</si>
  <si>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</si>
  <si>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</si>
  <si>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</si>
  <si>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</si>
  <si>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</si>
  <si>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</si>
  <si>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</si>
  <si>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</si>
  <si>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</si>
  <si>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</si>
  <si>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</si>
  <si>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</si>
  <si>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</si>
  <si>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</si>
  <si>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</si>
  <si>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</si>
  <si>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</si>
  <si>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</si>
  <si>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</si>
  <si>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</si>
  <si>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</si>
  <si>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</si>
  <si>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</si>
  <si>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</si>
  <si>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</si>
  <si>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</si>
  <si>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</si>
  <si>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</si>
  <si>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</si>
  <si>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</si>
  <si>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</si>
  <si>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</si>
  <si>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</si>
  <si>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</si>
  <si>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</si>
  <si>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</si>
  <si>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</si>
  <si>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</si>
  <si>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</si>
  <si>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</si>
  <si>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</si>
  <si>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</si>
  <si>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</si>
  <si>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</si>
  <si>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</si>
  <si>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</si>
  <si>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</si>
  <si>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</si>
  <si>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</si>
  <si>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</si>
  <si>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</si>
  <si>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</si>
  <si>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</si>
  <si>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</si>
  <si>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</si>
  <si>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</si>
  <si>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</si>
  <si>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</si>
  <si>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</si>
  <si>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</si>
  <si>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</si>
  <si>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</si>
  <si>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</si>
  <si>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</si>
  <si>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</si>
  <si>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</si>
  <si>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</si>
  <si>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</si>
  <si>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</si>
  <si>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</si>
  <si>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</si>
  <si>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</si>
  <si>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</si>
  <si>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</si>
  <si>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</si>
  <si>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</si>
  <si>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</si>
  <si>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</si>
  <si>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</si>
  <si>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</si>
  <si>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</si>
  <si>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</si>
  <si>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</si>
  <si>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</si>
  <si>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</si>
  <si>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</si>
  <si>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</si>
  <si>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</si>
  <si>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</si>
  <si>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</si>
  <si>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</si>
  <si>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</si>
  <si>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</si>
  <si>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</si>
  <si>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</si>
  <si>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</si>
  <si>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</si>
  <si>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</si>
  <si>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</si>
  <si>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</si>
  <si>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</si>
  <si>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</si>
  <si>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</si>
  <si>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</si>
  <si>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</si>
  <si>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</si>
  <si>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</si>
  <si>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</si>
  <si>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</si>
  <si>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</si>
  <si>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</si>
  <si>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</si>
  <si>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</si>
  <si>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</si>
  <si>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</si>
  <si>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</si>
  <si>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</si>
  <si>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</si>
  <si>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</si>
  <si>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</si>
  <si>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</si>
  <si>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</si>
  <si>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</si>
  <si>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</si>
  <si>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</si>
  <si>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</si>
  <si>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</si>
  <si>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</si>
  <si>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</si>
  <si>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</si>
  <si>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</si>
  <si>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</si>
  <si>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</si>
  <si>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</si>
  <si>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</si>
  <si>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</si>
  <si>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</si>
  <si>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</si>
  <si>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</si>
  <si>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</si>
  <si>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</si>
  <si>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</si>
  <si>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</si>
  <si>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</si>
  <si>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</si>
  <si>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</si>
  <si>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</si>
  <si>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</si>
  <si>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</si>
  <si>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</si>
  <si>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</si>
  <si>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</si>
  <si>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</si>
  <si>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</si>
  <si>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</si>
  <si>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</si>
  <si>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</si>
  <si>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</si>
  <si>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</si>
  <si>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</si>
  <si>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</si>
  <si>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</si>
  <si>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</si>
  <si>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</si>
  <si>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</si>
  <si>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</si>
  <si>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</si>
  <si>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</si>
  <si>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</si>
  <si>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</si>
  <si>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</si>
  <si>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</si>
  <si>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</si>
  <si>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</si>
  <si>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</si>
  <si>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</si>
  <si>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</si>
  <si>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</si>
  <si>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</si>
  <si>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</si>
  <si>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</si>
  <si>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</si>
  <si>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</si>
  <si>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</si>
  <si>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</si>
  <si>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</si>
  <si>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</si>
  <si>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</si>
  <si>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</si>
  <si>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</si>
  <si>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</si>
  <si>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</si>
  <si>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</si>
  <si>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</si>
  <si>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</si>
  <si>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</si>
  <si>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</si>
  <si>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</si>
  <si>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</si>
  <si>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</si>
  <si>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</si>
  <si>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</si>
  <si>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</si>
  <si>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</si>
  <si>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</si>
  <si>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</si>
  <si>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</si>
  <si>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</si>
  <si>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</si>
  <si>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</si>
  <si>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</si>
  <si>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</si>
  <si>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</si>
  <si>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</si>
  <si>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</si>
  <si>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</si>
  <si>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</si>
  <si>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</si>
  <si>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</si>
  <si>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</si>
  <si>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</si>
  <si>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</si>
  <si>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</si>
  <si>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</si>
  <si>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</si>
  <si>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</si>
  <si>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</si>
  <si>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</si>
  <si>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</si>
  <si>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</si>
  <si>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</si>
  <si>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</si>
  <si>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</si>
  <si>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</si>
  <si>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</si>
  <si>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</si>
  <si>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</si>
  <si>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</si>
  <si>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</si>
  <si>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</si>
  <si>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</si>
  <si>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</si>
  <si>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</si>
  <si>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</si>
  <si>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</si>
  <si>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</si>
  <si>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</si>
  <si>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</si>
  <si>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</si>
  <si>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</si>
  <si>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</si>
  <si>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</si>
  <si>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</si>
  <si>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</si>
  <si>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</si>
  <si>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</si>
  <si>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</si>
  <si>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</si>
  <si>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</si>
  <si>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</si>
  <si>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</si>
  <si>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</si>
  <si>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</si>
  <si>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</si>
  <si>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</si>
  <si>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</si>
  <si>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</si>
  <si>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</si>
  <si>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</si>
  <si>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</si>
  <si>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</si>
  <si>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</si>
  <si>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</si>
  <si>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</si>
  <si>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</si>
  <si>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</si>
  <si>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</si>
  <si>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</si>
  <si>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</si>
  <si>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</si>
  <si>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</si>
  <si>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</si>
  <si>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</si>
  <si>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</si>
  <si>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</si>
  <si>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</si>
  <si>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</si>
  <si>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</si>
  <si>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</si>
  <si>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</si>
  <si>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</si>
  <si>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</si>
  <si>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</si>
  <si>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</si>
  <si>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</si>
  <si>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</si>
  <si>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</si>
  <si>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</si>
  <si>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</si>
  <si>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</si>
  <si>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</si>
  <si>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</si>
  <si>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</si>
  <si>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</si>
  <si>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</si>
  <si>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</si>
  <si>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</si>
  <si>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</si>
  <si>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</si>
  <si>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</si>
  <si>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</si>
  <si>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</si>
  <si>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</si>
  <si>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</si>
  <si>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</si>
  <si>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</si>
  <si>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</si>
  <si>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</si>
  <si>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</si>
  <si>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</si>
  <si>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</si>
  <si>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</si>
  <si>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</si>
  <si>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</si>
  <si>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</si>
  <si>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</si>
  <si>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</si>
  <si>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</si>
  <si>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</si>
  <si>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</si>
  <si>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</si>
  <si>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</si>
  <si>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</si>
  <si>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</si>
  <si>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</si>
  <si>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</si>
  <si>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</si>
  <si>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</si>
  <si>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</si>
  <si>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</si>
  <si>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</si>
  <si>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</si>
  <si>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</si>
  <si>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</si>
  <si>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</si>
  <si>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</si>
  <si>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</si>
  <si>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</si>
  <si>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</si>
  <si>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</si>
  <si>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</si>
  <si>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</si>
  <si>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</si>
  <si>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</si>
  <si>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</si>
  <si>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</si>
  <si>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</si>
  <si>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</si>
  <si>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</si>
  <si>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</si>
  <si>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</si>
  <si>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</si>
  <si>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</si>
  <si>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</si>
  <si>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</si>
  <si>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</si>
  <si>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</si>
  <si>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</si>
  <si>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</si>
  <si>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</si>
  <si>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</si>
  <si>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</si>
  <si>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</si>
  <si>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</si>
  <si>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</si>
  <si>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</si>
  <si>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</si>
  <si>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</si>
  <si>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</si>
  <si>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</si>
  <si>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</si>
  <si>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</si>
  <si>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</si>
  <si>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</si>
  <si>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</si>
  <si>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</si>
  <si>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</si>
  <si>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</si>
  <si>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</si>
  <si>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</si>
  <si>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</si>
  <si>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</si>
  <si>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</si>
  <si>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</si>
  <si>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</si>
  <si>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</si>
  <si>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</si>
  <si>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</si>
  <si>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</si>
  <si>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</si>
  <si>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</si>
  <si>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</si>
  <si>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</si>
  <si>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</si>
  <si>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</si>
  <si>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</si>
  <si>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</si>
  <si>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</si>
  <si>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</si>
  <si>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</si>
  <si>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</si>
  <si>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</si>
  <si>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</si>
  <si>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</si>
  <si>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</si>
  <si>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</si>
  <si>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</si>
  <si>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</si>
  <si>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</si>
  <si>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</si>
  <si>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</si>
  <si>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</si>
  <si>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</si>
  <si>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</si>
  <si>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</si>
  <si>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</si>
  <si>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</si>
  <si>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</si>
  <si>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</si>
  <si>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</si>
  <si>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</si>
  <si>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</si>
  <si>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</si>
  <si>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</si>
  <si>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</si>
  <si>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</si>
  <si>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</si>
  <si>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</si>
  <si>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</si>
  <si>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</si>
  <si>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</si>
  <si>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</si>
  <si>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</si>
  <si>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</si>
  <si>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</si>
  <si>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</si>
  <si>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</si>
  <si>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</si>
  <si>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</si>
  <si>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</si>
  <si>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</si>
  <si>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</si>
  <si>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</si>
  <si>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</si>
  <si>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</si>
  <si>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</si>
  <si>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</si>
  <si>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</si>
  <si>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</si>
  <si>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</si>
  <si>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</si>
  <si>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</si>
  <si>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</si>
  <si>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</si>
  <si>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</si>
  <si>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</si>
  <si>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</si>
  <si>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</si>
  <si>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</si>
  <si>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</si>
  <si>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</si>
  <si>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</si>
  <si>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</si>
  <si>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</si>
  <si>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</si>
  <si>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</si>
  <si>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</si>
  <si>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</si>
  <si>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</si>
  <si>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</si>
  <si>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</si>
  <si>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</si>
  <si>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</si>
  <si>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</si>
  <si>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</si>
  <si>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</si>
  <si>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</si>
  <si>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</si>
  <si>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</si>
  <si>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</si>
  <si>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</si>
  <si>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</si>
  <si>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</si>
  <si>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</si>
  <si>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</si>
  <si>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</si>
  <si>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</si>
  <si>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</si>
  <si>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</si>
  <si>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</si>
  <si>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</si>
  <si>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</si>
  <si>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</si>
  <si>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</si>
  <si>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</si>
  <si>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</si>
  <si>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</si>
  <si>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</si>
  <si>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</si>
  <si>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</si>
  <si>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</si>
  <si>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</si>
  <si>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</si>
  <si>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</si>
  <si>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</si>
  <si>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</si>
  <si>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</si>
  <si>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</si>
  <si>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</si>
  <si>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</si>
  <si>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</si>
  <si>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</si>
  <si>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</si>
  <si>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</si>
  <si>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</si>
  <si>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</si>
  <si>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</si>
  <si>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</si>
  <si>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</si>
  <si>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</si>
  <si>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</si>
  <si>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</si>
  <si>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</si>
  <si>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</si>
  <si>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</si>
  <si>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</si>
  <si>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</si>
  <si>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</si>
  <si>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</si>
  <si>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</si>
  <si>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</si>
  <si>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</si>
  <si>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</si>
  <si>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</si>
  <si>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</si>
  <si>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</si>
  <si>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</si>
  <si>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</si>
  <si>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</si>
  <si>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</si>
  <si>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</si>
  <si>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</si>
  <si>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</si>
  <si>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</si>
  <si>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</si>
  <si>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</si>
  <si>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</si>
  <si>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</si>
  <si>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</si>
  <si>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</si>
  <si>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</si>
  <si>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</si>
  <si>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</si>
  <si>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</si>
  <si>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</si>
  <si>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</si>
  <si>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</si>
  <si>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</si>
  <si>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</si>
  <si>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</si>
  <si>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</si>
  <si>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</si>
  <si>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</si>
  <si>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</si>
  <si>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</si>
  <si>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</si>
  <si>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</si>
  <si>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</si>
  <si>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</si>
  <si>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</si>
  <si>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</si>
  <si>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</si>
  <si>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</si>
  <si>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</si>
  <si>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</si>
  <si>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</si>
  <si>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</si>
  <si>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</si>
  <si>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</si>
  <si>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</si>
  <si>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</si>
  <si>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</si>
  <si>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</si>
  <si>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</si>
  <si>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</si>
  <si>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</si>
  <si>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</si>
  <si>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</si>
  <si>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</si>
  <si>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</si>
  <si>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</si>
  <si>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</si>
  <si>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</si>
  <si>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</si>
  <si>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</si>
  <si>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</si>
  <si>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</si>
  <si>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</si>
  <si>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</si>
  <si>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</si>
  <si>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</si>
  <si>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</si>
  <si>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</si>
  <si>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</si>
  <si>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</si>
  <si>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</si>
  <si>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</si>
  <si>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</si>
  <si>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</si>
  <si>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</si>
  <si>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</si>
  <si>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</si>
  <si>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</si>
  <si>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</si>
  <si>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</si>
  <si>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</si>
  <si>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</si>
  <si>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</si>
  <si>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</si>
  <si>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</si>
  <si>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</si>
  <si>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</si>
  <si>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</si>
  <si>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</si>
  <si>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</si>
  <si>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</si>
  <si>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</si>
  <si>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</si>
  <si>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</si>
  <si>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</si>
  <si>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</si>
  <si>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</si>
  <si>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</si>
  <si>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</si>
  <si>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</si>
  <si>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</si>
  <si>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</si>
  <si>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</si>
  <si>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</si>
  <si>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</si>
  <si>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</si>
  <si>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</si>
  <si>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</si>
  <si>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</si>
  <si>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</si>
  <si>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</si>
  <si>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</si>
  <si>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</si>
  <si>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</si>
  <si>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</si>
  <si>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</si>
  <si>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</si>
  <si>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</si>
  <si>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</si>
  <si>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</si>
  <si>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</si>
  <si>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</si>
  <si>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</si>
  <si>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</si>
  <si>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</si>
  <si>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</si>
  <si>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</si>
  <si>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</si>
  <si>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</si>
  <si>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</si>
  <si>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</si>
  <si>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</si>
  <si>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</si>
  <si>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</si>
  <si>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</si>
  <si>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</si>
  <si>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</si>
  <si>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</si>
  <si>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</si>
  <si>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</si>
  <si>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</si>
  <si>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</si>
  <si>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</si>
  <si>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</si>
  <si>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</si>
  <si>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</si>
  <si>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</si>
  <si>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</si>
  <si>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</si>
  <si>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</si>
  <si>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</si>
  <si>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</si>
  <si>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</si>
  <si>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</si>
  <si>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</si>
  <si>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</si>
  <si>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</si>
  <si>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</si>
  <si>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</si>
  <si>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</si>
  <si>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</si>
  <si>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</si>
  <si>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</si>
  <si>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</si>
  <si>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</si>
  <si>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</si>
  <si>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</si>
  <si>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</si>
  <si>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</si>
  <si>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</si>
  <si>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</si>
  <si>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</si>
  <si>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</si>
  <si>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</si>
  <si>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</si>
  <si>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</si>
  <si>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</si>
  <si>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</si>
  <si>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</si>
  <si>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</si>
  <si>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</si>
  <si>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</si>
  <si>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</si>
  <si>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</si>
  <si>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</si>
  <si>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</si>
  <si>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</si>
  <si>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</si>
  <si>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</si>
  <si>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</si>
  <si>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</si>
  <si>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</si>
  <si>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</si>
  <si>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</si>
  <si>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</si>
  <si>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</si>
  <si>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</si>
  <si>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</si>
  <si>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</si>
  <si>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</si>
  <si>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</si>
  <si>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</si>
  <si>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</si>
  <si>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</si>
  <si>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</si>
  <si>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</si>
  <si>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</si>
  <si>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</si>
  <si>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</si>
  <si>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</si>
  <si>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</si>
  <si>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</si>
  <si>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</si>
  <si>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</si>
  <si>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</si>
  <si>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</si>
  <si>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</si>
  <si>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</si>
  <si>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</si>
  <si>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</si>
  <si>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</si>
  <si>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</si>
  <si>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</si>
  <si>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</si>
  <si>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</si>
  <si>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</si>
  <si>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</si>
  <si>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</si>
  <si>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</si>
  <si>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</si>
  <si>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</si>
  <si>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</si>
  <si>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</si>
  <si>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</si>
  <si>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</si>
  <si>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</si>
  <si>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</si>
  <si>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</si>
  <si>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</si>
  <si>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</si>
  <si>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</si>
  <si>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</si>
  <si>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</si>
  <si>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</si>
  <si>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</si>
  <si>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</si>
  <si>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</si>
  <si>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</si>
  <si>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</si>
  <si>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</si>
  <si>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</si>
  <si>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</si>
  <si>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</si>
  <si>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</si>
  <si>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</si>
  <si>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</si>
  <si>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</si>
  <si>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</si>
  <si>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</si>
  <si>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</si>
  <si>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</si>
  <si>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</si>
  <si>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</si>
  <si>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</si>
  <si>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</si>
  <si>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</si>
  <si>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</si>
  <si>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</si>
  <si>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</si>
  <si>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</si>
  <si>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</si>
  <si>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</si>
  <si>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</si>
  <si>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</si>
  <si>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</si>
  <si>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</si>
  <si>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</si>
  <si>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</si>
  <si>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</si>
  <si>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</si>
  <si>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</si>
  <si>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</si>
  <si>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</si>
  <si>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</si>
  <si>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</si>
  <si>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</si>
  <si>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</si>
  <si>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</si>
  <si>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</si>
  <si>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</si>
  <si>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</si>
  <si>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</si>
  <si>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</si>
  <si>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</si>
  <si>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</si>
  <si>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</si>
  <si>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</si>
  <si>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</si>
  <si>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</si>
  <si>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</si>
  <si>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</si>
  <si>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</si>
  <si>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</si>
  <si>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</si>
  <si>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</si>
  <si>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</si>
  <si>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</si>
  <si>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</si>
  <si>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</si>
  <si>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</si>
  <si>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</si>
  <si>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</si>
  <si>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</si>
  <si>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</si>
  <si>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</si>
  <si>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</si>
  <si>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</si>
  <si>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</si>
  <si>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</si>
  <si>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</si>
  <si>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</si>
  <si>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</si>
  <si>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</si>
  <si>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</si>
  <si>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</si>
  <si>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</si>
  <si>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</si>
  <si>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</si>
  <si>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</si>
  <si>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</si>
  <si>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</si>
  <si>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</si>
  <si>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</si>
  <si>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</si>
  <si>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</si>
  <si>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</si>
  <si>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</si>
  <si>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</si>
  <si>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</si>
  <si>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</si>
  <si>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</si>
  <si>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</si>
  <si>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</si>
  <si>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</si>
  <si>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</si>
  <si>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</si>
  <si>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</si>
  <si>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</si>
  <si>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</si>
  <si>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</si>
  <si>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</si>
  <si>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</si>
  <si>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</si>
  <si>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</si>
  <si>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</si>
  <si>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</si>
  <si>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</si>
  <si>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</si>
  <si>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</si>
  <si>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</si>
  <si>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</si>
  <si>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</si>
  <si>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</si>
  <si>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</si>
  <si>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</si>
  <si>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</si>
  <si>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</si>
  <si>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</si>
  <si>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</si>
  <si>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</si>
  <si>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</si>
  <si>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</si>
  <si>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</si>
  <si>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</si>
  <si>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</si>
  <si>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</si>
  <si>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</si>
  <si>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</si>
  <si>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</si>
  <si>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</si>
  <si>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</si>
  <si>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</si>
  <si>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</si>
  <si>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</si>
  <si>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</si>
  <si>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</si>
  <si>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</si>
  <si>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</si>
  <si>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</si>
  <si>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</si>
  <si>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</si>
  <si>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</si>
  <si>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</si>
  <si>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</si>
  <si>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</si>
  <si>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</si>
  <si>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</si>
  <si>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</si>
  <si>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</si>
  <si>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</si>
  <si>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</si>
  <si>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</si>
  <si>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</si>
  <si>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</si>
  <si>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</si>
  <si>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</si>
  <si>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</si>
  <si>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</si>
  <si>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</si>
  <si>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</si>
  <si>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</si>
  <si>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</si>
  <si>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</si>
  <si>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</si>
  <si>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</si>
  <si>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</si>
  <si>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</si>
  <si>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</si>
  <si>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</si>
  <si>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</si>
  <si>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</si>
  <si>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</si>
  <si>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</si>
  <si>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</si>
  <si>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</si>
  <si>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</si>
  <si>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</si>
  <si>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</si>
  <si>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</si>
  <si>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</si>
  <si>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</si>
  <si>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</si>
  <si>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</si>
  <si>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</si>
  <si>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</si>
  <si>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</si>
  <si>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</si>
  <si>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</si>
  <si>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</si>
  <si>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</si>
  <si>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</si>
  <si>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</si>
  <si>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</si>
  <si>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</si>
  <si>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</si>
  <si>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</si>
  <si>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</si>
  <si>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</si>
  <si>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</si>
  <si>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</si>
  <si>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</si>
  <si>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</si>
  <si>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</si>
  <si>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</si>
  <si>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</si>
  <si>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</si>
  <si>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</si>
  <si>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</si>
  <si>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</si>
  <si>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</si>
  <si>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</si>
  <si>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</si>
  <si>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</si>
  <si>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</si>
  <si>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</si>
  <si>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</si>
  <si>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</si>
  <si>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</si>
  <si>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</si>
  <si>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</si>
  <si>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</si>
  <si>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</si>
  <si>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</si>
  <si>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</si>
  <si>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</si>
  <si>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</si>
  <si>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</si>
  <si>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</si>
  <si>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</si>
  <si>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</si>
  <si>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</si>
  <si>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</si>
  <si>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</si>
  <si>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</si>
  <si>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</si>
  <si>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</si>
  <si>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</si>
  <si>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</si>
  <si>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</si>
  <si>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</si>
  <si>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</si>
  <si>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</si>
  <si>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</si>
  <si>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</si>
  <si>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</si>
  <si>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</si>
  <si>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</si>
  <si>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</si>
  <si>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</si>
  <si>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</si>
  <si>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</si>
  <si>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</si>
  <si>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</si>
  <si>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</si>
  <si>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</si>
  <si>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</si>
  <si>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</si>
  <si>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</si>
  <si>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</si>
  <si>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</si>
  <si>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</si>
  <si>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</si>
  <si>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</si>
  <si>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</si>
  <si>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</si>
  <si>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</si>
  <si>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</si>
  <si>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</si>
  <si>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</si>
  <si>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</si>
  <si>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</si>
  <si>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</si>
  <si>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</si>
  <si>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</si>
  <si>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</si>
  <si>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</si>
  <si>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</si>
  <si>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</si>
  <si>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</si>
  <si>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</si>
  <si>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</si>
  <si>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</si>
  <si>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</si>
  <si>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</si>
  <si>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</si>
  <si>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</si>
  <si>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</si>
  <si>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</si>
  <si>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</si>
  <si>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</si>
  <si>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</si>
  <si>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</si>
  <si>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</si>
  <si>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</si>
  <si>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</si>
  <si>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</si>
  <si>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</si>
  <si>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</si>
  <si>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</si>
  <si>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</si>
  <si>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</si>
  <si>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</si>
  <si>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</si>
  <si>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</si>
  <si>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</si>
  <si>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</si>
  <si>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</si>
  <si>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</si>
  <si>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</si>
  <si>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</si>
  <si>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</si>
  <si>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</si>
  <si>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</si>
  <si>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</si>
  <si>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</si>
  <si>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</si>
  <si>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</si>
  <si>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</si>
  <si>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</si>
  <si>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</si>
  <si>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</si>
  <si>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</si>
  <si>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</si>
  <si>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</si>
  <si>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</si>
  <si>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</si>
  <si>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</si>
  <si>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</si>
  <si>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</si>
  <si>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</si>
  <si>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</si>
  <si>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</si>
  <si>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</si>
  <si>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</si>
  <si>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</si>
  <si>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</si>
  <si>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</si>
  <si>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</si>
  <si>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</si>
  <si>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</si>
  <si>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</si>
  <si>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</si>
  <si>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</si>
  <si>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</si>
  <si>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</si>
  <si>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</si>
  <si>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</si>
  <si>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</si>
  <si>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</si>
  <si>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</si>
  <si>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</si>
  <si>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</si>
  <si>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</si>
  <si>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</si>
  <si>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</si>
  <si>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</si>
  <si>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</si>
  <si>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</si>
  <si>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</si>
  <si>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</si>
  <si>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</si>
  <si>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</si>
  <si>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</si>
  <si>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</si>
  <si>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</si>
  <si>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</si>
  <si>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</si>
  <si>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</si>
  <si>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</si>
  <si>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</si>
  <si>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</si>
  <si>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</si>
  <si>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</si>
  <si>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</si>
  <si>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</si>
  <si>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</si>
  <si>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</si>
  <si>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</si>
  <si>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</si>
  <si>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</si>
  <si>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</si>
  <si>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</si>
  <si>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</si>
  <si>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</si>
  <si>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</si>
  <si>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</si>
  <si>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</si>
  <si>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</si>
  <si>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</si>
  <si>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</si>
  <si>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</si>
  <si>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</si>
  <si>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</si>
  <si>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</si>
  <si>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</si>
  <si>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</si>
  <si>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</si>
  <si>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</si>
  <si>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</si>
  <si>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</si>
  <si>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</si>
  <si>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</si>
  <si>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</si>
  <si>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</si>
  <si>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</si>
  <si>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</si>
  <si>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</si>
  <si>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</si>
  <si>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</si>
  <si>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</si>
  <si>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</si>
  <si>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</si>
  <si>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</si>
  <si>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</si>
  <si>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</si>
  <si>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</si>
  <si>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</si>
  <si>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</si>
  <si>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</si>
  <si>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</si>
  <si>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</si>
  <si>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</si>
  <si>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</si>
  <si>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</si>
  <si>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</si>
  <si>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</si>
  <si>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</si>
  <si>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</si>
  <si>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</si>
  <si>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</si>
  <si>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</si>
  <si>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</si>
  <si>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</si>
  <si>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</si>
  <si>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</si>
  <si>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</si>
  <si>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</si>
  <si>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</si>
  <si>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</si>
  <si>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</si>
  <si>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</si>
  <si>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</si>
  <si>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</si>
  <si>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</si>
  <si>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</si>
  <si>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</si>
  <si>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</si>
  <si>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</si>
  <si>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</si>
  <si>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</si>
  <si>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</si>
  <si>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</si>
  <si>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</si>
  <si>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</si>
  <si>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</si>
  <si>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</si>
  <si>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</si>
  <si>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</si>
  <si>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</si>
  <si>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</si>
  <si>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</si>
  <si>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</si>
  <si>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</si>
  <si>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</si>
  <si>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</si>
  <si>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</si>
  <si>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</si>
  <si>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</si>
  <si>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</si>
  <si>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</si>
  <si>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</si>
  <si>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</si>
  <si>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</si>
  <si>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</si>
  <si>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</si>
  <si>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</si>
  <si>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</si>
  <si>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</si>
  <si>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</si>
  <si>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</si>
  <si>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</si>
  <si>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</si>
  <si>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</si>
  <si>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</si>
  <si>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</si>
  <si>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</si>
  <si>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</si>
  <si>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</si>
  <si>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</si>
  <si>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</si>
  <si>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</si>
  <si>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</si>
  <si>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</si>
  <si>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</si>
  <si>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</si>
  <si>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</si>
  <si>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</si>
  <si>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</si>
  <si>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</si>
  <si>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</si>
  <si>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</si>
  <si>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</si>
  <si>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</si>
  <si>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</si>
  <si>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</si>
  <si>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</si>
  <si>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</si>
  <si>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</si>
  <si>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</si>
  <si>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</si>
  <si>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</si>
  <si>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</si>
  <si>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</si>
  <si>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</si>
  <si>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</si>
  <si>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</si>
  <si>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</si>
  <si>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</si>
  <si>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</si>
  <si>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</si>
  <si>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</si>
  <si>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</si>
  <si>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</si>
  <si>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</si>
  <si>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</si>
  <si>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</si>
  <si>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</si>
  <si>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</si>
  <si>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</si>
  <si>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</si>
  <si>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</si>
  <si>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</si>
  <si>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</si>
  <si>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</si>
  <si>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</si>
  <si>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</si>
  <si>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</si>
  <si>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</si>
  <si>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</si>
  <si>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</si>
  <si>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</si>
  <si>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</si>
  <si>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</si>
  <si>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</si>
  <si>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</si>
  <si>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</si>
  <si>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</si>
  <si>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</si>
  <si>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</si>
  <si>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</si>
  <si>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</si>
  <si>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</si>
  <si>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</si>
  <si>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</si>
  <si>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</si>
  <si>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</si>
  <si>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</si>
  <si>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</si>
  <si>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</si>
  <si>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</si>
  <si>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</si>
  <si>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</si>
  <si>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</si>
  <si>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</si>
  <si>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</si>
  <si>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</si>
  <si>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</si>
  <si>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</si>
  <si>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</si>
  <si>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</si>
  <si>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</si>
  <si>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</si>
  <si>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</si>
  <si>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</si>
  <si>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</si>
  <si>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</si>
  <si>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</si>
  <si>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</si>
  <si>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</si>
  <si>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</si>
  <si>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</si>
  <si>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</si>
  <si>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</si>
  <si>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</si>
  <si>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</si>
  <si>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</si>
  <si>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</si>
  <si>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</si>
  <si>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</si>
  <si>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</si>
  <si>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</si>
  <si>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</si>
  <si>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</si>
  <si>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</si>
  <si>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</si>
  <si>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</si>
  <si>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</si>
  <si>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</si>
  <si>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</si>
  <si>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</si>
  <si>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</si>
  <si>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</si>
  <si>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</si>
  <si>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</si>
  <si>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</si>
  <si>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</si>
  <si>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</si>
  <si>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</si>
  <si>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</si>
  <si>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</si>
  <si>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</si>
  <si>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</si>
  <si>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</si>
  <si>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</si>
  <si>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</si>
  <si>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</si>
  <si>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</si>
  <si>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</si>
  <si>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</si>
  <si>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</si>
  <si>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</si>
  <si>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</si>
  <si>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</si>
  <si>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</si>
  <si>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</si>
  <si>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</si>
  <si>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</si>
  <si>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</si>
  <si>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</si>
  <si>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</si>
  <si>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</si>
  <si>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</si>
  <si>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</si>
  <si>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</si>
  <si>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</si>
  <si>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</si>
  <si>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</si>
  <si>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</si>
  <si>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</si>
  <si>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</si>
  <si>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</si>
  <si>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</si>
  <si>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</si>
  <si>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</si>
  <si>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</si>
  <si>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</si>
  <si>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</si>
  <si>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</si>
  <si>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</si>
  <si>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</si>
  <si>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</si>
  <si>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</si>
  <si>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</si>
  <si>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</si>
  <si>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</si>
  <si>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</si>
  <si>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</si>
  <si>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</si>
  <si>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</si>
  <si>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</si>
  <si>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</si>
  <si>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</si>
  <si>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</si>
  <si>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</si>
  <si>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</si>
  <si>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</si>
  <si>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</si>
  <si>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</si>
  <si>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</si>
  <si>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</si>
  <si>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</si>
  <si>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</si>
  <si>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</si>
  <si>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</si>
  <si>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</si>
  <si>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</si>
  <si>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</si>
  <si>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</si>
  <si>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</si>
  <si>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</si>
  <si>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</si>
  <si>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</si>
  <si>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</si>
  <si>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</si>
  <si>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</si>
  <si>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</si>
  <si>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</si>
  <si>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</si>
  <si>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</si>
  <si>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</si>
  <si>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</si>
  <si>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</si>
  <si>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</si>
  <si>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</si>
  <si>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</si>
  <si>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</si>
  <si>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</si>
  <si>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</si>
  <si>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</si>
  <si>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</si>
  <si>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</si>
  <si>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</si>
  <si>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</si>
  <si>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</si>
  <si>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</si>
  <si>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</si>
  <si>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</si>
  <si>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</si>
  <si>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</si>
  <si>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</si>
  <si>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</si>
  <si>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</si>
  <si>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</si>
  <si>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</si>
  <si>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</si>
  <si>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</si>
  <si>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</si>
  <si>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</si>
  <si>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</si>
  <si>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</si>
  <si>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</si>
  <si>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</si>
  <si>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</si>
  <si>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</si>
  <si>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</si>
  <si>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</si>
  <si>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</si>
  <si>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</si>
  <si>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</si>
  <si>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</si>
  <si>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</si>
  <si>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</si>
  <si>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</si>
  <si>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</si>
  <si>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</si>
  <si>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</si>
  <si>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</si>
  <si>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</si>
  <si>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</si>
  <si>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</si>
  <si>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</si>
  <si>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</si>
  <si>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</si>
  <si>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</si>
  <si>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</si>
  <si>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</si>
  <si>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</si>
  <si>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</si>
  <si>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</si>
  <si>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</si>
  <si>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</si>
  <si>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</si>
  <si>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</si>
  <si>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</si>
  <si>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</si>
  <si>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</si>
  <si>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</si>
  <si>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</si>
  <si>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</si>
  <si>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</si>
  <si>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</si>
  <si>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</si>
  <si>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</si>
  <si>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</si>
  <si>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</si>
  <si>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</si>
  <si>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</si>
  <si>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</si>
  <si>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</si>
  <si>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</si>
  <si>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</si>
  <si>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</si>
  <si>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</si>
  <si>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</si>
  <si>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</si>
  <si>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</si>
  <si>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</si>
  <si>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</si>
  <si>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</si>
  <si>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</si>
  <si>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</si>
  <si>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</si>
  <si>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</si>
  <si>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</si>
  <si>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</si>
  <si>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</si>
  <si>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</si>
  <si>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</si>
  <si>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</si>
  <si>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</si>
  <si>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</si>
  <si>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</si>
  <si>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</si>
  <si>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</si>
  <si>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</si>
  <si>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</si>
  <si>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</si>
  <si>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</si>
  <si>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</si>
  <si>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</si>
  <si>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</si>
  <si>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</si>
  <si>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</si>
  <si>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</si>
  <si>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</si>
  <si>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</si>
  <si>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</si>
  <si>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</si>
  <si>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</si>
  <si>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</si>
  <si>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</si>
  <si>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</si>
  <si>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</si>
  <si>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</si>
  <si>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</si>
  <si>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</si>
  <si>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</si>
  <si>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</si>
  <si>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</si>
  <si>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</si>
  <si>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</si>
  <si>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</si>
  <si>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</si>
  <si>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</si>
  <si>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</si>
  <si>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</si>
  <si>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</si>
  <si>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</si>
  <si>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</si>
  <si>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</si>
  <si>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</si>
  <si>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</si>
  <si>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</si>
  <si>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</si>
  <si>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</si>
  <si>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</si>
  <si>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</si>
  <si>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</si>
  <si>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</si>
  <si>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</si>
  <si>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</si>
  <si>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</si>
  <si>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</si>
  <si>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</si>
  <si>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</si>
  <si>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</si>
  <si>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</si>
  <si>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</si>
  <si>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</si>
  <si>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</si>
  <si>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</si>
  <si>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</si>
  <si>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</si>
  <si>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</si>
  <si>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</si>
  <si>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</si>
  <si>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</si>
  <si>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</si>
  <si>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</si>
  <si>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</si>
  <si>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</si>
  <si>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</si>
  <si>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</si>
  <si>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</si>
  <si>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</si>
  <si>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</si>
  <si>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</si>
  <si>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</si>
  <si>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</si>
  <si>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</si>
  <si>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</si>
  <si>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</si>
  <si>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</si>
  <si>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</si>
  <si>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</si>
  <si>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</si>
  <si>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</si>
  <si>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</si>
  <si>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</si>
  <si>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</si>
  <si>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</si>
  <si>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</si>
  <si>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</si>
  <si>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</si>
  <si>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</si>
  <si>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</si>
  <si>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</si>
  <si>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</si>
  <si>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</si>
  <si>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</si>
  <si>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</si>
  <si>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</si>
  <si>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</si>
  <si>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</si>
  <si>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</si>
  <si>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</si>
  <si>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</si>
  <si>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</si>
  <si>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</si>
  <si>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</si>
  <si>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</si>
  <si>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</si>
  <si>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</si>
  <si>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</si>
  <si>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</si>
  <si>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</si>
  <si>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</si>
  <si>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</si>
  <si>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</si>
  <si>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</si>
  <si>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</si>
  <si>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</si>
  <si>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</si>
  <si>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</si>
  <si>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</si>
  <si>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</si>
  <si>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</si>
  <si>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</si>
  <si>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</si>
  <si>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</si>
  <si>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</si>
  <si>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</si>
  <si>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</si>
  <si>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</si>
  <si>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</si>
  <si>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</si>
  <si>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</si>
  <si>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</si>
  <si>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</si>
  <si>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</si>
  <si>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</si>
  <si>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</si>
  <si>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</si>
  <si>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</si>
  <si>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</si>
  <si>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</si>
  <si>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</si>
  <si>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</si>
  <si>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</si>
  <si>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</si>
  <si>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</si>
  <si>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</si>
  <si>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</si>
  <si>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</si>
  <si>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</si>
  <si>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</si>
  <si>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</si>
  <si>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</si>
  <si>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</si>
  <si>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</si>
  <si>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</si>
  <si>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</si>
  <si>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</si>
  <si>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</si>
  <si>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</si>
  <si>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</si>
  <si>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</si>
  <si>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</si>
  <si>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</si>
  <si>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</si>
  <si>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</si>
  <si>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</si>
  <si>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</si>
  <si>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</si>
  <si>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</si>
  <si>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</si>
  <si>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</si>
  <si>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</si>
  <si>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</si>
  <si>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</si>
  <si>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</si>
  <si>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</si>
  <si>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</si>
  <si>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</si>
  <si>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</si>
  <si>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</si>
  <si>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</si>
  <si>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</si>
  <si>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</si>
  <si>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</si>
  <si>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</si>
  <si>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</si>
  <si>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</si>
  <si>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</si>
  <si>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</si>
  <si>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</si>
  <si>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</si>
  <si>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</si>
  <si>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</si>
  <si>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</si>
  <si>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</si>
  <si>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</si>
  <si>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</si>
  <si>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</si>
  <si>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</si>
  <si>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</si>
  <si>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</si>
  <si>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</si>
  <si>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</si>
  <si>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</si>
  <si>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</si>
  <si>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</si>
  <si>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</si>
  <si>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</si>
  <si>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</si>
  <si>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</si>
  <si>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</si>
  <si>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</si>
  <si>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</si>
  <si>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</si>
  <si>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</si>
  <si>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</si>
  <si>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</si>
  <si>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</si>
  <si>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</si>
  <si>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</si>
  <si>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</si>
  <si>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</si>
  <si>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</si>
  <si>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</si>
  <si>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</si>
  <si>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</si>
  <si>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</si>
  <si>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</si>
  <si>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</si>
  <si>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</si>
  <si>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</si>
  <si>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</si>
  <si>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</si>
  <si>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</si>
  <si>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</si>
  <si>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</si>
  <si>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</si>
  <si>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</si>
  <si>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</si>
  <si>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</si>
  <si>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</si>
  <si>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</si>
  <si>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</si>
  <si>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</si>
  <si>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</si>
  <si>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</si>
  <si>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</si>
  <si>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</si>
  <si>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</si>
  <si>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</si>
  <si>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</si>
  <si>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</si>
  <si>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</si>
  <si>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</si>
  <si>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</si>
  <si>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</si>
  <si>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</si>
  <si>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</si>
  <si>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</si>
  <si>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</si>
  <si>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</si>
  <si>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</si>
  <si>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</si>
  <si>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</si>
  <si>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</si>
  <si>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</si>
  <si>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</si>
  <si>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</si>
  <si>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</si>
  <si>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</si>
  <si>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</si>
  <si>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</si>
  <si>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</si>
  <si>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</si>
  <si>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</si>
  <si>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</si>
  <si>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</si>
  <si>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</si>
  <si>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</si>
  <si>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</si>
  <si>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</si>
  <si>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</si>
  <si>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</si>
  <si>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</si>
  <si>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</si>
  <si>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</si>
  <si>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</si>
  <si>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</si>
  <si>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</si>
  <si>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</si>
  <si>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</si>
  <si>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</si>
  <si>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</si>
  <si>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</si>
  <si>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</si>
  <si>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</si>
  <si>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</si>
  <si>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</si>
  <si>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</si>
  <si>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</si>
  <si>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</si>
  <si>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</si>
  <si>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</si>
  <si>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</si>
  <si>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</si>
  <si>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</si>
  <si>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</si>
  <si>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</si>
  <si>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</si>
  <si>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</si>
  <si>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</si>
  <si>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</si>
  <si>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</si>
  <si>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</si>
  <si>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</si>
  <si>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</si>
  <si>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</si>
  <si>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</si>
  <si>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</si>
  <si>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</si>
  <si>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</si>
  <si>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</si>
  <si>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</si>
  <si>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</si>
  <si>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</si>
  <si>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</si>
  <si>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</si>
  <si>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</si>
  <si>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</si>
  <si>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</si>
  <si>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</si>
  <si>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</si>
  <si>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</si>
  <si>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</si>
  <si>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</si>
  <si>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</si>
  <si>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</si>
  <si>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</si>
  <si>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</si>
  <si>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</si>
  <si>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</si>
  <si>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</si>
  <si>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</si>
  <si>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</si>
  <si>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</si>
  <si>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</si>
  <si>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</si>
  <si>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</si>
  <si>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</si>
  <si>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</si>
  <si>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</si>
  <si>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</si>
  <si>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</si>
  <si>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</si>
  <si>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</si>
  <si>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</si>
  <si>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</si>
  <si>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</si>
  <si>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</si>
  <si>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</si>
  <si>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</si>
  <si>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</si>
  <si>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</si>
  <si>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</si>
  <si>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</si>
  <si>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</si>
  <si>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</si>
  <si>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</si>
  <si>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</si>
  <si>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</si>
  <si>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</si>
  <si>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</si>
  <si>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</si>
  <si>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</si>
  <si>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</si>
  <si>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</si>
  <si>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</si>
  <si>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</si>
  <si>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</si>
  <si>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</si>
  <si>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</si>
  <si>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</si>
  <si>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</si>
  <si>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</si>
  <si>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</si>
  <si>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</si>
  <si>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</si>
  <si>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</si>
  <si>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</si>
  <si>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</si>
  <si>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</si>
  <si>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</si>
  <si>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</si>
  <si>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</si>
  <si>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</si>
  <si>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</si>
  <si>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</si>
  <si>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</si>
  <si>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</si>
  <si>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</si>
  <si>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</si>
  <si>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</si>
  <si>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</si>
  <si>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</si>
  <si>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</si>
  <si>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</si>
  <si>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</si>
  <si>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</si>
  <si>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</si>
  <si>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</si>
  <si>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</si>
  <si>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</si>
  <si>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</si>
  <si>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</si>
  <si>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</si>
  <si>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</si>
  <si>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</si>
  <si>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</si>
  <si>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</si>
  <si>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</si>
  <si>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</si>
  <si>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</si>
  <si>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</si>
  <si>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</si>
  <si>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</si>
  <si>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</si>
  <si>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</si>
  <si>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</si>
  <si>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</si>
  <si>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</si>
  <si>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</si>
  <si>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</si>
  <si>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</si>
  <si>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</si>
  <si>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</si>
  <si>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</si>
  <si>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</si>
  <si>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</si>
  <si>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</si>
  <si>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</si>
  <si>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</si>
  <si>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</si>
  <si>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</si>
  <si>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</si>
  <si>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</si>
  <si>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</si>
  <si>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</si>
  <si>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</si>
  <si>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</si>
  <si>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</si>
  <si>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</si>
  <si>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</si>
  <si>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</si>
  <si>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</si>
  <si>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</si>
  <si>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</si>
  <si>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</si>
  <si>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</si>
  <si>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</si>
  <si>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</si>
  <si>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</si>
  <si>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</si>
  <si>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</si>
  <si>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</si>
  <si>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</si>
  <si>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</si>
  <si>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</si>
  <si>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</si>
  <si>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</si>
  <si>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</si>
  <si>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</si>
  <si>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</si>
  <si>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</si>
  <si>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</si>
  <si>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</si>
  <si>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</si>
  <si>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</si>
  <si>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</si>
  <si>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</si>
  <si>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</si>
  <si>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</si>
  <si>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</si>
  <si>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</si>
  <si>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</si>
  <si>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</si>
  <si>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</si>
  <si>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</si>
  <si>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</si>
  <si>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</si>
  <si>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</si>
  <si>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</si>
  <si>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</si>
  <si>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</si>
  <si>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</si>
  <si>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</si>
  <si>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</si>
  <si>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</si>
  <si>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</si>
  <si>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</si>
  <si>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</si>
  <si>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</si>
  <si>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</si>
  <si>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</si>
  <si>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</si>
  <si>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</si>
  <si>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</si>
  <si>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</si>
  <si>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</si>
  <si>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</si>
  <si>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</si>
  <si>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</si>
  <si>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</si>
  <si>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</si>
  <si>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</si>
  <si>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</si>
  <si>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</si>
  <si>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</si>
  <si>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</si>
  <si>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</si>
  <si>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</si>
  <si>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</si>
  <si>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</si>
  <si>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</si>
  <si>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</si>
  <si>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</si>
  <si>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</si>
  <si>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</si>
  <si>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</si>
  <si>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</si>
  <si>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</si>
  <si>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</si>
  <si>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</si>
  <si>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</si>
  <si>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</si>
  <si>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</si>
  <si>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</si>
  <si>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</si>
  <si>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</si>
  <si>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</si>
  <si>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</si>
  <si>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</si>
  <si>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</si>
  <si>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</si>
  <si>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</si>
  <si>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</si>
  <si>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</si>
  <si>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</si>
  <si>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</si>
  <si>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</si>
  <si>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</si>
  <si>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</si>
  <si>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</si>
  <si>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</si>
  <si>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</si>
  <si>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</si>
  <si>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</si>
  <si>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</si>
  <si>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</si>
  <si>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</si>
  <si>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</si>
  <si>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</si>
  <si>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</si>
  <si>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</si>
  <si>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</si>
  <si>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</si>
  <si>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</si>
  <si>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</si>
  <si>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</si>
  <si>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</si>
  <si>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</si>
  <si>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</si>
  <si>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</si>
  <si>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</si>
  <si>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</si>
  <si>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</si>
  <si>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</si>
  <si>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</si>
  <si>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</si>
  <si>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</si>
  <si>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</si>
  <si>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</si>
  <si>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</si>
  <si>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</si>
  <si>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</si>
  <si>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</si>
  <si>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</si>
  <si>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</si>
  <si>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</si>
  <si>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</si>
  <si>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</si>
  <si>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</si>
  <si>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</si>
  <si>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</si>
  <si>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</si>
  <si>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</si>
  <si>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</si>
  <si>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</si>
  <si>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</si>
  <si>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</si>
  <si>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</si>
  <si>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</si>
  <si>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</si>
  <si>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</si>
  <si>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</si>
  <si>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</si>
  <si>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</si>
  <si>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</si>
  <si>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</si>
  <si>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</si>
  <si>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</si>
  <si>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</si>
  <si>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</si>
  <si>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</si>
  <si>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</si>
  <si>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</si>
  <si>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</si>
  <si>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</si>
  <si>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</si>
  <si>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</si>
  <si>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</si>
  <si>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</si>
  <si>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</si>
  <si>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</si>
  <si>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</si>
  <si>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</si>
  <si>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</si>
  <si>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</si>
  <si>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</si>
  <si>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</si>
  <si>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</si>
  <si>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</si>
  <si>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</si>
  <si>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</si>
  <si>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</si>
  <si>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</si>
  <si>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</si>
  <si>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</si>
  <si>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</si>
  <si>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</si>
  <si>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</si>
  <si>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</si>
  <si>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</si>
  <si>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</si>
  <si>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</si>
  <si>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</si>
  <si>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</si>
  <si>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</si>
  <si>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</si>
  <si>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</si>
  <si>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</si>
  <si>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</si>
  <si>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</si>
  <si>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</si>
  <si>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</si>
  <si>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</si>
  <si>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</si>
  <si>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</si>
  <si>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</si>
  <si>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</si>
  <si>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</si>
  <si>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</si>
  <si>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</si>
  <si>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</si>
  <si>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</si>
  <si>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</si>
  <si>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</si>
  <si>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</si>
  <si>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</si>
  <si>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</si>
  <si>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</si>
  <si>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</si>
  <si>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</si>
  <si>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</si>
  <si>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</si>
  <si>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</si>
  <si>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</si>
  <si>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</si>
  <si>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</si>
  <si>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</si>
  <si>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</si>
  <si>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</si>
  <si>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</si>
  <si>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</si>
  <si>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</si>
  <si>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</si>
  <si>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</si>
  <si>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</si>
  <si>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</si>
  <si>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</si>
  <si>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</si>
  <si>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</si>
  <si>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</si>
  <si>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</si>
  <si>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</si>
  <si>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</si>
  <si>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</si>
  <si>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</si>
  <si>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</si>
  <si>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</si>
  <si>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</si>
  <si>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</si>
  <si>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</si>
  <si>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</si>
  <si>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</si>
  <si>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</si>
  <si>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</si>
  <si>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</si>
  <si>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</si>
  <si>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</si>
  <si>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</si>
  <si>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</si>
  <si>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</si>
  <si>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</si>
  <si>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</si>
  <si>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</si>
  <si>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</si>
  <si>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</si>
  <si>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</si>
  <si>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</si>
  <si>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</si>
  <si>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</si>
  <si>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</si>
  <si>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</si>
  <si>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</si>
  <si>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</si>
  <si>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</si>
  <si>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</si>
  <si>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</si>
  <si>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</si>
  <si>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</si>
  <si>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</si>
  <si>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</si>
  <si>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</si>
  <si>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</si>
  <si>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</si>
  <si>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</si>
  <si>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</si>
  <si>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</si>
  <si>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</si>
  <si>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</si>
  <si>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</si>
  <si>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</si>
  <si>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</si>
  <si>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</si>
  <si>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</si>
  <si>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</si>
  <si>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</si>
  <si>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</si>
  <si>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</si>
  <si>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</si>
  <si>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</si>
  <si>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</si>
  <si>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</si>
  <si>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</si>
  <si>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</si>
  <si>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</si>
  <si>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</si>
  <si>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</si>
  <si>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</si>
  <si>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</si>
  <si>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</si>
  <si>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</si>
  <si>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</si>
  <si>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</si>
  <si>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</si>
  <si>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</si>
  <si>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</si>
  <si>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</si>
  <si>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</si>
  <si>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</si>
  <si>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</si>
  <si>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</si>
  <si>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</si>
  <si>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</si>
  <si>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</si>
  <si>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</si>
  <si>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</si>
  <si>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</si>
  <si>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</si>
  <si>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</si>
  <si>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</si>
  <si>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</si>
  <si>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</si>
  <si>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</si>
  <si>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</si>
  <si>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</si>
  <si>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</si>
  <si>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</si>
  <si>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</si>
  <si>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</si>
  <si>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</si>
  <si>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</si>
  <si>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</si>
  <si>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</si>
  <si>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</si>
  <si>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</si>
  <si>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</si>
  <si>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</si>
  <si>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</si>
  <si>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</si>
  <si>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</si>
  <si>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</si>
  <si>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</si>
  <si>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</si>
  <si>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</si>
  <si>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</si>
  <si>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</si>
  <si>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</si>
  <si>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</si>
  <si>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</si>
  <si>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</si>
  <si>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</si>
  <si>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</si>
  <si>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</si>
  <si>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</si>
  <si>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</si>
  <si>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</si>
  <si>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</si>
  <si>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</si>
  <si>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</si>
  <si>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</si>
  <si>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</si>
  <si>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</si>
  <si>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</si>
  <si>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</si>
  <si>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</si>
  <si>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</si>
  <si>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</si>
  <si>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</si>
  <si>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</si>
  <si>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</si>
  <si>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</si>
  <si>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</si>
  <si>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</si>
  <si>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</si>
  <si>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</si>
  <si>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</si>
  <si>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</si>
  <si>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</si>
  <si>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</si>
  <si>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</si>
  <si>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</si>
  <si>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</si>
  <si>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</si>
  <si>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</si>
  <si>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</si>
  <si>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</si>
  <si>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</si>
  <si>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</si>
  <si>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</si>
  <si>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</si>
  <si>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</si>
  <si>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</si>
  <si>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</si>
  <si>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</si>
  <si>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</si>
  <si>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</si>
  <si>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</si>
  <si>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</si>
  <si>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</si>
  <si>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</si>
  <si>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</si>
  <si>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</si>
  <si>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</si>
  <si>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</si>
  <si>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</si>
  <si>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</si>
  <si>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</si>
  <si>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</si>
  <si>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</si>
  <si>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</si>
  <si>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</si>
  <si>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</si>
  <si>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</si>
  <si>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</si>
  <si>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</si>
  <si>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</si>
  <si>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</si>
  <si>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</si>
  <si>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</si>
  <si>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</si>
  <si>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</si>
  <si>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</si>
  <si>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</si>
  <si>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</si>
  <si>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</si>
  <si>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</si>
  <si>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</si>
  <si>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</si>
  <si>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</si>
  <si>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</si>
  <si>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</si>
  <si>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</si>
  <si>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</si>
  <si>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</si>
  <si>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</si>
  <si>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</si>
  <si>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</si>
  <si>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</si>
  <si>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</si>
  <si>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</si>
  <si>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</si>
  <si>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</si>
  <si>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</si>
  <si>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</si>
  <si>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</si>
  <si>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</si>
  <si>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</si>
  <si>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</si>
  <si>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</si>
  <si>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</si>
  <si>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</si>
  <si>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</si>
  <si>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</si>
  <si>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</si>
  <si>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</si>
  <si>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</si>
  <si>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</si>
  <si>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</si>
  <si>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</si>
  <si>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</si>
  <si>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</si>
  <si>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</si>
  <si>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</si>
  <si>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</si>
  <si>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</si>
  <si>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</si>
  <si>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</si>
  <si>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</si>
  <si>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</si>
  <si>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</si>
  <si>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</si>
  <si>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</si>
  <si>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</si>
  <si>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</si>
  <si>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</si>
  <si>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</si>
  <si>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</si>
  <si>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</si>
  <si>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</si>
  <si>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</si>
  <si>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</si>
  <si>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</si>
  <si>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</si>
  <si>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</si>
  <si>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</si>
  <si>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</si>
  <si>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</si>
  <si>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</si>
  <si>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</si>
  <si>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</si>
  <si>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</si>
  <si>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</si>
  <si>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</si>
  <si>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</si>
  <si>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</si>
  <si>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</si>
  <si>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</si>
  <si>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</si>
  <si>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</si>
  <si>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</si>
  <si>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</si>
  <si>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</si>
  <si>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</si>
  <si>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</si>
  <si>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</si>
  <si>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</si>
  <si>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</si>
  <si>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</si>
  <si>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</si>
  <si>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</si>
  <si>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</si>
  <si>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</si>
  <si>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</si>
  <si>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</si>
  <si>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</si>
  <si>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</si>
  <si>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</si>
  <si>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</si>
  <si>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</si>
  <si>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</si>
  <si>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</si>
  <si>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</si>
  <si>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</si>
  <si>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</si>
  <si>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</si>
  <si>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</si>
  <si>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</si>
  <si>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</si>
  <si>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</si>
  <si>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</si>
  <si>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</si>
  <si>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</si>
  <si>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</si>
  <si>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</si>
  <si>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</si>
  <si>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</si>
  <si>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</si>
  <si>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</si>
  <si>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</si>
  <si>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</si>
  <si>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</si>
  <si>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</si>
  <si>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</si>
  <si>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</si>
  <si>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</si>
  <si>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</si>
  <si>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</si>
  <si>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</si>
  <si>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</si>
  <si>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</si>
  <si>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</si>
  <si>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</si>
  <si>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</si>
  <si>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</si>
  <si>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</si>
  <si>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</si>
  <si>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</si>
  <si>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</si>
  <si>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</si>
  <si>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</si>
  <si>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</si>
  <si>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</si>
  <si>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</si>
  <si>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</si>
  <si>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</si>
  <si>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</si>
  <si>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</si>
  <si>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</si>
  <si>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</si>
  <si>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</si>
  <si>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</si>
  <si>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</si>
  <si>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</si>
  <si>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</si>
  <si>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</si>
  <si>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</si>
  <si>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</si>
  <si>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</si>
  <si>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</si>
  <si>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</si>
  <si>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</si>
  <si>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</si>
  <si>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</si>
  <si>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</si>
  <si>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</si>
  <si>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</si>
  <si>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</si>
  <si>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</si>
  <si>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</si>
  <si>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</si>
  <si>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</si>
  <si>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</si>
  <si>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</si>
  <si>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</si>
  <si>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</si>
  <si>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</si>
  <si>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</si>
  <si>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</si>
  <si>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</si>
  <si>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</si>
  <si>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</si>
  <si>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</si>
  <si>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</si>
  <si>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</si>
  <si>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</si>
  <si>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</si>
  <si>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</si>
  <si>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</si>
  <si>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</si>
  <si>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</si>
  <si>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</si>
  <si>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</si>
  <si>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</si>
  <si>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</si>
  <si>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</si>
  <si>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</si>
  <si>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</si>
  <si>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</si>
  <si>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</si>
  <si>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</si>
  <si>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</si>
  <si>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</si>
  <si>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</si>
  <si>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</si>
  <si>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</si>
  <si>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</si>
  <si>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</si>
  <si>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</si>
  <si>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</si>
  <si>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</si>
  <si>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</si>
  <si>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</si>
  <si>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</si>
  <si>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</si>
  <si>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</si>
  <si>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</si>
  <si>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</si>
  <si>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</si>
  <si>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</si>
  <si>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</si>
  <si>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</si>
  <si>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</si>
  <si>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</si>
  <si>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</si>
  <si>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</si>
  <si>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</si>
  <si>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</si>
  <si>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</si>
  <si>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</si>
  <si>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</si>
  <si>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</si>
  <si>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</si>
  <si>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</si>
  <si>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</si>
  <si>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</si>
  <si>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</si>
  <si>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</si>
  <si>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</si>
  <si>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</si>
  <si>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</si>
  <si>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</si>
  <si>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</si>
  <si>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</si>
  <si>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</si>
  <si>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</si>
  <si>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</si>
  <si>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</si>
  <si>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</si>
  <si>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</si>
  <si>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</si>
  <si>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</si>
  <si>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</si>
  <si>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</si>
  <si>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</si>
  <si>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</si>
  <si>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</si>
  <si>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</si>
  <si>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</si>
  <si>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</si>
  <si>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</si>
  <si>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</si>
  <si>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</si>
  <si>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</si>
  <si>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</si>
  <si>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</si>
  <si>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</si>
  <si>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</si>
  <si>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</si>
  <si>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</si>
  <si>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</si>
  <si>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</si>
  <si>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</si>
  <si>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</si>
  <si>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</si>
  <si>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</si>
  <si>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</si>
  <si>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</si>
  <si>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</si>
  <si>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</si>
  <si>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</si>
  <si>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</si>
  <si>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</si>
  <si>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</si>
  <si>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</si>
  <si>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</si>
  <si>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</si>
  <si>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</si>
  <si>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</si>
  <si>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</si>
  <si>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</si>
  <si>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</si>
  <si>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</si>
  <si>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</si>
  <si>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</si>
  <si>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</si>
  <si>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</si>
  <si>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</si>
  <si>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</si>
  <si>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</si>
  <si>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</si>
  <si>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</si>
  <si>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</si>
  <si>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</si>
  <si>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</si>
  <si>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</si>
  <si>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</si>
  <si>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</si>
  <si>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</si>
  <si>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</si>
  <si>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</si>
  <si>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</si>
  <si>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</si>
  <si>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</si>
  <si>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</si>
  <si>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</si>
  <si>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</si>
  <si>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</si>
  <si>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</si>
  <si>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</si>
  <si>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</si>
  <si>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</si>
  <si>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</si>
  <si>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</si>
  <si>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</si>
  <si>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</si>
  <si>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</si>
  <si>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</si>
  <si>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</si>
  <si>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</si>
  <si>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</si>
  <si>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</si>
  <si>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</si>
  <si>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</si>
  <si>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</si>
  <si>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</si>
  <si>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</si>
  <si>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</si>
  <si>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</si>
  <si>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</si>
  <si>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</si>
  <si>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</si>
  <si>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</si>
  <si>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</si>
  <si>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</si>
  <si>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</si>
  <si>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</si>
  <si>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</si>
  <si>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</si>
  <si>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</si>
  <si>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</si>
  <si>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</si>
  <si>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</si>
  <si>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</si>
  <si>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</si>
  <si>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</si>
  <si>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</si>
  <si>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</si>
  <si>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</si>
  <si>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</si>
  <si>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</si>
  <si>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</si>
  <si>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</si>
  <si>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</si>
  <si>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</si>
  <si>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</si>
  <si>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</si>
  <si>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</si>
  <si>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</si>
  <si>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</si>
  <si>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</si>
  <si>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</si>
  <si>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</si>
  <si>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</si>
  <si>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</si>
  <si>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</si>
  <si>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</si>
  <si>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</si>
  <si>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</si>
  <si>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</si>
  <si>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</si>
  <si>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</si>
  <si>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</si>
  <si>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</si>
  <si>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</si>
  <si>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</si>
  <si>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</si>
  <si>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</si>
  <si>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</si>
  <si>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</si>
  <si>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</si>
  <si>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</si>
  <si>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</si>
  <si>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</si>
  <si>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</si>
  <si>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</si>
  <si>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</si>
  <si>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</si>
  <si>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</si>
  <si>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</si>
  <si>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</si>
  <si>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</si>
  <si>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</si>
  <si>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</si>
  <si>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</si>
  <si>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</si>
  <si>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</si>
  <si>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</si>
  <si>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</si>
  <si>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</si>
  <si>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</si>
  <si>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</si>
  <si>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</si>
  <si>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</si>
  <si>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</si>
  <si>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</si>
  <si>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</si>
  <si>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</si>
  <si>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</si>
  <si>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</si>
  <si>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</si>
  <si>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</si>
  <si>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</si>
  <si>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</si>
  <si>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</si>
  <si>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</si>
  <si>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</si>
  <si>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</si>
  <si>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</si>
  <si>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</si>
  <si>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</si>
  <si>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</si>
  <si>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</si>
  <si>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</si>
  <si>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</si>
  <si>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</si>
  <si>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</si>
  <si>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</si>
  <si>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</si>
  <si>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</si>
  <si>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</si>
  <si>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</si>
  <si>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</si>
  <si>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</si>
  <si>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</si>
  <si>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</si>
  <si>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</si>
  <si>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</si>
  <si>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</si>
  <si>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</si>
  <si>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</si>
  <si>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</si>
  <si>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</si>
  <si>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</si>
  <si>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</si>
  <si>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</si>
  <si>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</si>
  <si>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</si>
  <si>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</si>
  <si>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</si>
  <si>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</si>
  <si>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</si>
  <si>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</si>
  <si>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</si>
  <si>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</si>
  <si>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</si>
  <si>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</si>
  <si>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</si>
  <si>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</si>
  <si>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</si>
  <si>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</si>
  <si>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</si>
  <si>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</si>
  <si>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</si>
  <si>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</si>
  <si>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</si>
  <si>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</si>
  <si>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</si>
  <si>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</si>
  <si>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</si>
  <si>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</si>
  <si>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</si>
  <si>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</si>
  <si>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</si>
  <si>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</si>
  <si>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</si>
  <si>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</si>
  <si>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</si>
  <si>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</si>
  <si>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</si>
  <si>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</si>
  <si>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</si>
  <si>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</si>
  <si>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</si>
  <si>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</si>
  <si>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</si>
  <si>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</si>
  <si>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</si>
  <si>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</si>
  <si>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</si>
  <si>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</si>
  <si>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</si>
  <si>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</si>
  <si>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</si>
  <si>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</si>
  <si>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</si>
  <si>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</si>
  <si>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</si>
  <si>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</si>
  <si>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</si>
  <si>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</si>
  <si>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</si>
  <si>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</si>
  <si>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</si>
  <si>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</si>
  <si>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</si>
  <si>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</si>
  <si>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</si>
  <si>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</si>
  <si>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</si>
  <si>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</si>
  <si>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</si>
  <si>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</si>
  <si>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</si>
  <si>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</si>
  <si>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</si>
  <si>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</si>
  <si>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</si>
  <si>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</si>
  <si>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</si>
  <si>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</si>
  <si>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</si>
  <si>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</si>
  <si>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</si>
  <si>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</si>
  <si>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</si>
  <si>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</si>
  <si>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</si>
  <si>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</si>
  <si>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</si>
  <si>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</si>
  <si>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</si>
  <si>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</si>
  <si>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</si>
  <si>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</si>
  <si>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</si>
  <si>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</si>
  <si>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</si>
  <si>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</si>
  <si>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</si>
  <si>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</si>
  <si>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</si>
  <si>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</si>
  <si>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</si>
  <si>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</si>
  <si>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</si>
  <si>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</si>
  <si>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</si>
  <si>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</si>
  <si>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</si>
  <si>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</si>
  <si>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</si>
  <si>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</si>
  <si>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</si>
  <si>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</si>
  <si>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</si>
  <si>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</si>
  <si>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</si>
  <si>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</si>
  <si>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</si>
  <si>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</si>
  <si>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</si>
  <si>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</si>
  <si>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</si>
  <si>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</si>
  <si>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</si>
  <si>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</si>
  <si>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</si>
  <si>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</si>
  <si>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</si>
  <si>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</si>
  <si>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</si>
  <si>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</si>
  <si>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</si>
  <si>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</si>
  <si>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</si>
  <si>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</si>
  <si>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</si>
  <si>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</si>
  <si>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</si>
  <si>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</si>
  <si>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</si>
  <si>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</si>
  <si>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</si>
  <si>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</si>
  <si>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</si>
  <si>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</si>
  <si>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</si>
  <si>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</si>
  <si>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</si>
  <si>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</si>
  <si>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</si>
  <si>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</si>
  <si>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</si>
  <si>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</si>
  <si>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</si>
  <si>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</si>
  <si>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</si>
  <si>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</si>
  <si>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</si>
  <si>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</si>
  <si>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</si>
  <si>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</si>
  <si>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</si>
  <si>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</si>
  <si>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</si>
  <si>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</si>
  <si>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</si>
  <si>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</si>
  <si>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</si>
  <si>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</si>
  <si>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</si>
  <si>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</si>
  <si>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</si>
  <si>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</si>
  <si>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</si>
  <si>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</si>
  <si>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</si>
  <si>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</si>
  <si>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</si>
  <si>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</si>
  <si>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</si>
  <si>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</si>
  <si>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</si>
  <si>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</si>
  <si>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</si>
  <si>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</si>
  <si>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</si>
  <si>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</si>
  <si>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</si>
  <si>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</si>
  <si>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</si>
  <si>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</si>
  <si>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</si>
  <si>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</si>
  <si>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</si>
  <si>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</si>
  <si>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</si>
  <si>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</si>
  <si>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</si>
  <si>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</si>
  <si>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</si>
  <si>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</si>
  <si>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</si>
  <si>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</si>
  <si>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</si>
  <si>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</si>
  <si>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</si>
  <si>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</si>
  <si>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</si>
  <si>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</si>
  <si>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</si>
  <si>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</si>
  <si>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</si>
  <si>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</si>
  <si>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</si>
  <si>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</si>
  <si>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</si>
  <si>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</si>
  <si>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</si>
  <si>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</si>
  <si>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</si>
  <si>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</si>
  <si>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</si>
  <si>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</si>
  <si>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</si>
  <si>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</si>
  <si>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</si>
  <si>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</si>
  <si>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</si>
  <si>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</si>
  <si>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</si>
  <si>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</si>
  <si>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</si>
  <si>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</si>
  <si>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</si>
  <si>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</si>
  <si>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</si>
  <si>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</si>
  <si>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</si>
  <si>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</si>
  <si>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</si>
  <si>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</si>
  <si>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</si>
  <si>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</si>
  <si>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</si>
  <si>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</si>
  <si>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</si>
  <si>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</si>
  <si>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</si>
  <si>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</si>
  <si>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</si>
  <si>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</si>
  <si>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</si>
  <si>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</si>
  <si>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</si>
  <si>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</si>
  <si>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</si>
  <si>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</si>
  <si>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</si>
  <si>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</si>
  <si>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</si>
  <si>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</si>
  <si>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</si>
  <si>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</si>
  <si>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</si>
  <si>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</si>
  <si>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</si>
  <si>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</si>
  <si>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</si>
  <si>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</si>
  <si>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</si>
  <si>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</si>
  <si>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</si>
  <si>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</si>
  <si>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</si>
  <si>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</si>
  <si>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</si>
  <si>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</si>
  <si>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</si>
  <si>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</si>
  <si>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</si>
  <si>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</si>
  <si>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</si>
  <si>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</si>
  <si>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</si>
  <si>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</si>
  <si>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</si>
  <si>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</si>
  <si>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</si>
  <si>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</si>
  <si>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</si>
  <si>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</si>
  <si>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</si>
  <si>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</si>
  <si>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</si>
  <si>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</si>
  <si>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</si>
  <si>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</si>
  <si>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</si>
  <si>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</si>
  <si>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</si>
  <si>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</si>
  <si>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</si>
  <si>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</si>
  <si>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</si>
  <si>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</si>
  <si>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</si>
  <si>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</si>
  <si>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</si>
  <si>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</si>
  <si>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</si>
  <si>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</si>
  <si>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</si>
  <si>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</si>
  <si>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</si>
  <si>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</si>
  <si>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</si>
  <si>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</si>
  <si>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</si>
  <si>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</si>
  <si>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</si>
  <si>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</si>
  <si>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</si>
  <si>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</si>
  <si>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</si>
  <si>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</si>
  <si>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</si>
  <si>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</si>
  <si>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</si>
  <si>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</si>
  <si>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</si>
  <si>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</si>
  <si>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</si>
  <si>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</si>
  <si>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</si>
  <si>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</si>
  <si>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</si>
  <si>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</si>
  <si>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</si>
  <si>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</si>
  <si>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</si>
  <si>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</si>
  <si>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</si>
  <si>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</si>
  <si>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</si>
  <si>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</si>
  <si>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</si>
  <si>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</si>
  <si>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</si>
  <si>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</si>
  <si>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</si>
  <si>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</si>
  <si>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</si>
  <si>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</si>
  <si>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</si>
  <si>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</si>
  <si>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</si>
  <si>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</si>
  <si>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</si>
  <si>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</si>
  <si>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</si>
  <si>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</si>
  <si>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</si>
  <si>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</si>
  <si>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</si>
  <si>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</si>
  <si>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</si>
  <si>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</si>
  <si>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</si>
  <si>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</si>
  <si>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</si>
  <si>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</si>
  <si>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</si>
  <si>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</si>
  <si>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</si>
  <si>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</si>
  <si>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</si>
  <si>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</si>
  <si>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</si>
  <si>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</si>
  <si>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</si>
  <si>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</si>
  <si>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</si>
  <si>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</si>
  <si>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</si>
  <si>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</si>
  <si>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</si>
  <si>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</si>
  <si>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</si>
  <si>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</si>
  <si>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</si>
  <si>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</si>
  <si>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</si>
  <si>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</si>
  <si>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</si>
  <si>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</si>
  <si>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</si>
  <si>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</si>
  <si>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</si>
  <si>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</si>
  <si>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</si>
  <si>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</si>
  <si>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</si>
  <si>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</si>
  <si>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</si>
  <si>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</si>
  <si>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</si>
  <si>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</si>
  <si>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</si>
  <si>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</si>
  <si>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</si>
  <si>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</si>
  <si>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</si>
  <si>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</si>
  <si>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</si>
  <si>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</si>
  <si>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</si>
  <si>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</si>
  <si>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</si>
  <si>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</si>
  <si>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</si>
  <si>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</si>
  <si>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</si>
  <si>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</si>
  <si>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</si>
  <si>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</si>
  <si>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</si>
  <si>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</si>
  <si>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</si>
  <si>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</si>
  <si>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</si>
  <si>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</si>
  <si>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</si>
  <si>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</si>
  <si>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</si>
  <si>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</si>
  <si>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</si>
  <si>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</si>
  <si>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</si>
  <si>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</si>
  <si>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</si>
  <si>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</si>
  <si>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</si>
  <si>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</si>
  <si>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</si>
  <si>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</si>
  <si>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</si>
  <si>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</si>
  <si>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</si>
  <si>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</si>
  <si>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</si>
  <si>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</si>
  <si>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</si>
  <si>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</si>
  <si>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</si>
  <si>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</si>
  <si>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</si>
  <si>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</si>
  <si>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</si>
  <si>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</si>
  <si>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</si>
  <si>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</si>
  <si>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</si>
  <si>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</si>
  <si>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</si>
  <si>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</si>
  <si>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</si>
  <si>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</si>
  <si>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</si>
  <si>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</si>
  <si>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</si>
  <si>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</si>
  <si>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</si>
  <si>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</si>
  <si>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</si>
  <si>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</si>
  <si>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</si>
  <si>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</si>
  <si>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</si>
  <si>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</si>
  <si>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</si>
  <si>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</si>
  <si>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</si>
  <si>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</si>
  <si>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</si>
  <si>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</si>
  <si>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</si>
  <si>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</si>
  <si>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</si>
  <si>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</si>
  <si>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</si>
  <si>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</si>
  <si>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</si>
  <si>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</si>
  <si>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</si>
  <si>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</si>
  <si>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</si>
  <si>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</si>
  <si>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</si>
  <si>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</si>
  <si>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</si>
  <si>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</si>
  <si>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</si>
  <si>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</si>
  <si>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</si>
  <si>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</si>
  <si>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</si>
  <si>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</si>
  <si>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</si>
  <si>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</si>
  <si>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</si>
  <si>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</si>
  <si>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</si>
  <si>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</si>
  <si>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</si>
  <si>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</si>
  <si>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</si>
  <si>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</si>
  <si>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</si>
  <si>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</si>
  <si>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</si>
  <si>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</si>
  <si>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</si>
  <si>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</si>
  <si>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</si>
  <si>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</si>
  <si>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</si>
  <si>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</si>
  <si>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</si>
  <si>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</si>
  <si>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</si>
  <si>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</si>
  <si>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</si>
  <si>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</si>
  <si>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</si>
  <si>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</si>
  <si>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</si>
  <si>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</si>
  <si>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</si>
  <si>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</si>
  <si>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</si>
  <si>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</si>
  <si>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</si>
  <si>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</si>
  <si>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</si>
  <si>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</si>
  <si>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</si>
  <si>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</si>
  <si>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</si>
  <si>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</si>
  <si>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</si>
  <si>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</si>
  <si>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</si>
  <si>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</si>
  <si>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</si>
  <si>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</si>
  <si>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</si>
  <si>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</si>
  <si>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</si>
  <si>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</si>
  <si>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</si>
  <si>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</si>
  <si>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</si>
  <si>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</si>
  <si>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</si>
  <si>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</si>
  <si>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</si>
  <si>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</si>
  <si>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</si>
  <si>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</si>
  <si>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</si>
  <si>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</si>
  <si>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</si>
  <si>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</si>
  <si>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</si>
  <si>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</si>
  <si>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</si>
  <si>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</si>
  <si>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</si>
  <si>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</si>
  <si>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</si>
  <si>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</si>
  <si>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</si>
  <si>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</si>
  <si>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</si>
  <si>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</si>
  <si>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</si>
  <si>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</si>
  <si>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</si>
  <si>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</si>
  <si>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</si>
  <si>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</si>
  <si>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</si>
  <si>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</si>
  <si>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</si>
  <si>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</si>
  <si>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</si>
  <si>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</si>
  <si>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</si>
  <si>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</si>
  <si>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</si>
  <si>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</si>
  <si>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</si>
  <si>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</si>
  <si>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</si>
  <si>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</si>
  <si>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</si>
  <si>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</si>
  <si>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</si>
  <si>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</si>
  <si>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</si>
  <si>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</si>
  <si>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</si>
  <si>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</si>
  <si>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</si>
  <si>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</si>
  <si>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</si>
  <si>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</si>
  <si>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</si>
  <si>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</si>
  <si>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</si>
  <si>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</si>
  <si>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</si>
  <si>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</si>
  <si>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</si>
  <si>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</si>
  <si>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</si>
  <si>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</si>
  <si>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</si>
  <si>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</si>
  <si>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</si>
  <si>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</si>
  <si>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</si>
  <si>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</si>
  <si>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</si>
  <si>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</si>
  <si>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</si>
  <si>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</si>
  <si>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</si>
  <si>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</si>
  <si>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</si>
  <si>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</si>
  <si>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</si>
  <si>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</si>
  <si>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</si>
  <si>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</si>
  <si>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</si>
  <si>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</si>
  <si>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</si>
  <si>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</si>
  <si>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</si>
  <si>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</si>
  <si>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</si>
  <si>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</si>
  <si>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</si>
  <si>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</si>
  <si>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</si>
  <si>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</si>
  <si>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</si>
  <si>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</si>
  <si>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</si>
  <si>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</si>
  <si>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</si>
  <si>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</si>
  <si>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</si>
  <si>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</si>
  <si>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</si>
  <si>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</si>
  <si>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</si>
  <si>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</si>
  <si>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</si>
  <si>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</si>
  <si>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</si>
  <si>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</si>
  <si>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</si>
  <si>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</si>
  <si>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</si>
  <si>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</si>
  <si>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</si>
  <si>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</si>
  <si>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</si>
  <si>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</si>
  <si>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</si>
  <si>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</si>
  <si>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</si>
  <si>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</si>
  <si>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</si>
  <si>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</si>
  <si>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</si>
  <si>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</si>
  <si>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</si>
  <si>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</si>
  <si>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</si>
  <si>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</si>
  <si>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</si>
  <si>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</si>
  <si>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</si>
  <si>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</si>
  <si>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</si>
  <si>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</si>
  <si>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</si>
  <si>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</si>
  <si>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</si>
  <si>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</si>
  <si>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</si>
  <si>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</si>
  <si>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</si>
  <si>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</si>
  <si>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</si>
  <si>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</si>
  <si>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</si>
  <si>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</si>
  <si>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</si>
  <si>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</si>
  <si>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</si>
  <si>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</si>
  <si>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</si>
  <si>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</si>
  <si>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</si>
  <si>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</si>
  <si>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</si>
  <si>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</si>
  <si>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</si>
  <si>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</si>
  <si>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</si>
  <si>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</si>
  <si>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</si>
  <si>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</si>
  <si>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</si>
  <si>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</si>
  <si>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</si>
  <si>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</si>
  <si>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</si>
  <si>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</si>
  <si>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</si>
  <si>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</si>
  <si>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</si>
  <si>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</si>
  <si>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</si>
  <si>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</si>
  <si>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</si>
  <si>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</si>
  <si>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</si>
  <si>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</si>
  <si>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</si>
  <si>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</si>
  <si>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</si>
  <si>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</si>
  <si>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</si>
  <si>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</si>
  <si>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</si>
  <si>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</si>
  <si>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</si>
  <si>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</si>
  <si>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</si>
  <si>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</si>
  <si>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</si>
  <si>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</si>
  <si>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</si>
  <si>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</si>
  <si>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</si>
  <si>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</si>
  <si>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</si>
  <si>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</si>
  <si>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</si>
  <si>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</si>
  <si>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</si>
  <si>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</si>
  <si>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</si>
  <si>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</si>
  <si>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</si>
  <si>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</si>
  <si>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</si>
  <si>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</si>
  <si>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</si>
  <si>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</si>
  <si>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</si>
  <si>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</si>
  <si>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</si>
  <si>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</si>
  <si>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</si>
  <si>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</si>
  <si>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</si>
  <si>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</si>
  <si>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</si>
  <si>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</si>
  <si>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</si>
  <si>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</si>
  <si>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</si>
  <si>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</si>
  <si>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</si>
  <si>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</si>
  <si>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</si>
  <si>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</si>
  <si>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</si>
  <si>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</si>
  <si>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</si>
  <si>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</si>
  <si>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</si>
  <si>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</si>
  <si>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</si>
  <si>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</si>
  <si>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</si>
  <si>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</si>
  <si>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</si>
  <si>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</si>
  <si>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</si>
  <si>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</si>
  <si>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</si>
  <si>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</si>
  <si>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</si>
  <si>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</si>
  <si>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</si>
  <si>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</si>
  <si>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</si>
  <si>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</si>
  <si>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</si>
  <si>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</si>
  <si>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</si>
  <si>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</si>
  <si>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</si>
  <si>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</si>
  <si>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</si>
  <si>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</si>
  <si>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</si>
  <si>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</si>
  <si>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</si>
  <si>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</si>
  <si>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</si>
  <si>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</si>
  <si>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</si>
  <si>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</si>
  <si>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</si>
  <si>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</si>
  <si>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</si>
  <si>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</si>
  <si>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</si>
  <si>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</si>
  <si>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</si>
  <si>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</si>
  <si>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</si>
  <si>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</si>
  <si>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</si>
  <si>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</si>
  <si>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</si>
  <si>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</si>
  <si>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</si>
  <si>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</si>
  <si>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</si>
  <si>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</si>
  <si>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</si>
  <si>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</si>
  <si>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</si>
  <si>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</si>
  <si>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</si>
  <si>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</si>
  <si>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</si>
  <si>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</si>
  <si>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</si>
  <si>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</si>
  <si>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</si>
  <si>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</si>
  <si>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</si>
  <si>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</si>
  <si>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</si>
  <si>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</si>
  <si>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</si>
  <si>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</si>
  <si>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</si>
  <si>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</si>
  <si>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</si>
  <si>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</si>
  <si>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</si>
  <si>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</si>
  <si>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</si>
  <si>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</si>
  <si>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</si>
  <si>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</si>
  <si>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</si>
  <si>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</si>
  <si>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</si>
  <si>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</si>
  <si>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</si>
  <si>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</si>
  <si>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</si>
  <si>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</si>
  <si>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</si>
  <si>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</si>
  <si>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</si>
  <si>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</si>
  <si>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</si>
  <si>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</si>
  <si>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</si>
  <si>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</si>
  <si>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</si>
  <si>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</si>
  <si>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</si>
  <si>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</si>
  <si>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</si>
  <si>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</si>
  <si>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</si>
  <si>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</si>
  <si>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</si>
  <si>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</si>
  <si>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</si>
  <si>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</si>
  <si>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</si>
  <si>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</si>
  <si>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</si>
  <si>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</si>
  <si>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</si>
  <si>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</si>
  <si>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</si>
  <si>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</si>
  <si>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</si>
  <si>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</si>
  <si>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</si>
  <si>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</si>
  <si>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</si>
  <si>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</si>
  <si>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</si>
  <si>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</si>
  <si>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</si>
  <si>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</si>
  <si>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</si>
  <si>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</si>
  <si>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</si>
  <si>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</si>
  <si>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</si>
  <si>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</si>
  <si>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</si>
  <si>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</si>
  <si>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</si>
  <si>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</si>
  <si>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</si>
  <si>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</si>
  <si>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</si>
  <si>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</si>
  <si>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</si>
  <si>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</si>
  <si>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</si>
  <si>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</si>
  <si>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</si>
  <si>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</si>
  <si>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</si>
  <si>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</si>
  <si>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</si>
  <si>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</si>
  <si>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</si>
  <si>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</si>
  <si>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</si>
  <si>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</si>
  <si>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</si>
  <si>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</si>
  <si>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</si>
  <si>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</si>
  <si>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</si>
  <si>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</si>
  <si>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</si>
  <si>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</si>
  <si>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</si>
  <si>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</si>
  <si>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</si>
  <si>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</si>
  <si>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</si>
  <si>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</si>
  <si>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</si>
  <si>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</si>
  <si>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</si>
  <si>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</si>
  <si>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</si>
  <si>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</si>
  <si>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</si>
  <si>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</si>
  <si>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</si>
  <si>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</si>
  <si>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</si>
  <si>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</si>
  <si>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</si>
  <si>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</si>
  <si>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</si>
  <si>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</si>
  <si>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</si>
  <si>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</si>
  <si>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</si>
  <si>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</si>
  <si>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</si>
  <si>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</si>
  <si>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</si>
  <si>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</si>
  <si>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</si>
  <si>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</si>
  <si>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</si>
  <si>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</si>
  <si>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</si>
  <si>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</si>
  <si>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</si>
  <si>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</si>
  <si>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</si>
  <si>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</si>
  <si>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</si>
  <si>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</si>
  <si>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</si>
  <si>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</si>
  <si>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</si>
  <si>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</si>
  <si>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</si>
  <si>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</si>
  <si>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</si>
  <si>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</si>
  <si>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</si>
  <si>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</si>
  <si>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</si>
  <si>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</si>
  <si>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</si>
  <si>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</si>
  <si>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</si>
  <si>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</si>
  <si>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</si>
  <si>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</si>
  <si>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</si>
  <si>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</si>
  <si>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</si>
  <si>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</si>
  <si>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</si>
  <si>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</si>
  <si>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</si>
  <si>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</si>
  <si>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</si>
  <si>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</si>
  <si>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</si>
  <si>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</si>
  <si>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</si>
  <si>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</si>
  <si>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</si>
  <si>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</si>
  <si>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</si>
  <si>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</si>
  <si>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</si>
  <si>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</si>
  <si>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</si>
  <si>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</si>
  <si>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</si>
  <si>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</si>
  <si>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</si>
  <si>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</si>
  <si>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</si>
  <si>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</si>
  <si>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</si>
  <si>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</si>
  <si>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</si>
  <si>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</si>
  <si>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</si>
  <si>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</si>
  <si>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</si>
  <si>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</si>
  <si>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</si>
  <si>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</si>
  <si>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</si>
  <si>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</si>
  <si>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</si>
  <si>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</si>
  <si>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</si>
  <si>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</si>
  <si>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</si>
  <si>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</si>
  <si>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</si>
  <si>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</si>
  <si>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</si>
  <si>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</si>
  <si>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</si>
  <si>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</si>
  <si>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</si>
  <si>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</si>
  <si>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</si>
  <si>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</si>
  <si>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</si>
  <si>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</si>
  <si>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</si>
  <si>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</si>
  <si>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</si>
  <si>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</si>
  <si>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</si>
  <si>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</si>
  <si>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</si>
  <si>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</si>
  <si>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</si>
  <si>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</si>
  <si>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</si>
  <si>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</si>
  <si>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</si>
  <si>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</si>
  <si>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</si>
  <si>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</si>
  <si>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</si>
  <si>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</si>
  <si>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</si>
  <si>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</si>
  <si>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</si>
  <si>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</si>
  <si>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</si>
  <si>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</si>
  <si>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</si>
  <si>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</si>
  <si>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</si>
  <si>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</si>
  <si>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</si>
  <si>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</si>
  <si>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</si>
  <si>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</si>
  <si>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</si>
  <si>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</si>
  <si>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</si>
  <si>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</si>
  <si>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</si>
  <si>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</si>
  <si>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</si>
  <si>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</si>
  <si>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</si>
  <si>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</si>
  <si>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</si>
  <si>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</si>
  <si>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</si>
  <si>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</si>
  <si>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</si>
  <si>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</si>
  <si>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</si>
  <si>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</si>
  <si>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</si>
  <si>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</si>
  <si>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</si>
  <si>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</si>
  <si>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</si>
  <si>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</si>
  <si>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</si>
  <si>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</si>
  <si>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</si>
  <si>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</si>
  <si>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</si>
  <si>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</si>
  <si>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</si>
  <si>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</si>
  <si>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</si>
  <si>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</si>
  <si>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</si>
  <si>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</si>
  <si>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</si>
  <si>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</si>
  <si>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</si>
  <si>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</si>
  <si>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</si>
  <si>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</si>
  <si>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</si>
  <si>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</si>
  <si>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</si>
  <si>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</si>
  <si>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</si>
  <si>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</si>
  <si>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</si>
  <si>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</si>
  <si>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</si>
  <si>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</si>
  <si>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</si>
  <si>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</si>
  <si>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</si>
  <si>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</si>
  <si>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</si>
  <si>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</si>
  <si>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</si>
  <si>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</si>
  <si>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</si>
  <si>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</si>
  <si>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</si>
  <si>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</si>
  <si>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</si>
  <si>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</si>
  <si>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</si>
  <si>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</si>
  <si>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</si>
  <si>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</si>
  <si>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</si>
  <si>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</si>
  <si>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</si>
  <si>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</si>
  <si>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</si>
  <si>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</si>
  <si>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</si>
  <si>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</si>
  <si>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</si>
  <si>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</si>
  <si>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</si>
  <si>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</si>
  <si>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</si>
  <si>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</si>
  <si>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</si>
  <si>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</si>
  <si>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</si>
  <si>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</si>
  <si>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</si>
  <si>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</si>
  <si>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</si>
  <si>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</si>
  <si>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</si>
  <si>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</si>
  <si>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</si>
  <si>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</si>
  <si>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</si>
  <si>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</si>
  <si>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</si>
  <si>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</si>
  <si>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</si>
  <si>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</si>
  <si>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</si>
  <si>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</si>
  <si>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</si>
  <si>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</si>
  <si>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</si>
  <si>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</si>
  <si>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</si>
  <si>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</si>
  <si>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</si>
  <si>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</si>
  <si>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</si>
  <si>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</si>
  <si>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</si>
  <si>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</si>
  <si>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</si>
  <si>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</si>
  <si>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</si>
  <si>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</si>
  <si>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</si>
  <si>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</si>
  <si>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</si>
  <si>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</si>
  <si>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</si>
  <si>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</si>
  <si>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</si>
  <si>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</si>
  <si>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</si>
  <si>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</si>
  <si>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</si>
  <si>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</si>
  <si>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</si>
  <si>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</si>
  <si>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</si>
  <si>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</si>
  <si>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</si>
  <si>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</si>
  <si>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</si>
  <si>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</si>
  <si>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</si>
  <si>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</si>
  <si>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</si>
  <si>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</si>
  <si>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</si>
  <si>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</si>
  <si>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</si>
  <si>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</si>
  <si>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</si>
  <si>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</si>
  <si>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</si>
  <si>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</si>
  <si>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</si>
  <si>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</si>
  <si>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</si>
  <si>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</si>
  <si>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</si>
  <si>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</si>
  <si>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</si>
  <si>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</si>
  <si>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</si>
  <si>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</si>
  <si>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</si>
  <si>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</si>
  <si>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</si>
  <si>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</si>
  <si>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</si>
  <si>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</si>
  <si>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</si>
  <si>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</si>
  <si>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</si>
  <si>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</si>
  <si>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</si>
  <si>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</si>
  <si>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</si>
  <si>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</si>
  <si>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</si>
  <si>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</si>
  <si>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</si>
  <si>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</si>
  <si>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</si>
  <si>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</si>
  <si>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</si>
  <si>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</si>
  <si>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</si>
  <si>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</si>
  <si>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</si>
  <si>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</si>
  <si>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</si>
  <si>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</si>
  <si>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</si>
  <si>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</si>
  <si>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</si>
  <si>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</si>
  <si>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</si>
  <si>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</si>
  <si>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</si>
  <si>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</si>
  <si>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</si>
  <si>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</si>
  <si>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</si>
  <si>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</si>
  <si>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</si>
  <si>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</si>
  <si>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</si>
  <si>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</si>
  <si>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</si>
  <si>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</si>
  <si>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</si>
  <si>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</si>
  <si>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</si>
  <si>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</si>
  <si>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</si>
  <si>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</si>
  <si>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</si>
  <si>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</si>
  <si>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</si>
  <si>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</si>
  <si>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</si>
  <si>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</si>
  <si>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</si>
  <si>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</si>
  <si>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</si>
  <si>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</si>
  <si>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</si>
  <si>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</si>
  <si>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</si>
  <si>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</si>
  <si>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</si>
  <si>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</si>
  <si>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</si>
  <si>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</si>
  <si>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</si>
  <si>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</si>
  <si>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</si>
  <si>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</si>
  <si>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</si>
  <si>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</si>
  <si>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</si>
  <si>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</si>
  <si>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</si>
  <si>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</si>
  <si>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</si>
  <si>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</si>
  <si>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</si>
  <si>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</si>
  <si>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</si>
  <si>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</si>
  <si>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</si>
  <si>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</si>
  <si>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</si>
  <si>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</si>
  <si>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</si>
  <si>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</si>
  <si>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</si>
  <si>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</si>
  <si>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</si>
  <si>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</si>
  <si>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</si>
  <si>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</si>
  <si>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</si>
  <si>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</si>
  <si>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</si>
  <si>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</si>
  <si>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</si>
  <si>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</si>
  <si>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</si>
  <si>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</si>
  <si>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</si>
  <si>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</si>
  <si>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</si>
  <si>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</si>
  <si>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</si>
  <si>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</si>
  <si>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</si>
  <si>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</si>
  <si>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</si>
  <si>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</si>
  <si>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</si>
  <si>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</si>
  <si>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</si>
  <si>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</si>
  <si>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</si>
  <si>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</si>
  <si>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</si>
  <si>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</si>
  <si>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</si>
  <si>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</si>
  <si>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</si>
  <si>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</si>
  <si>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</si>
  <si>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</si>
  <si>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</si>
  <si>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</si>
  <si>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</si>
  <si>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</si>
  <si>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</si>
  <si>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</si>
  <si>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</si>
  <si>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</si>
  <si>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</si>
  <si>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</si>
  <si>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</si>
  <si>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</si>
  <si>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</si>
  <si>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</si>
  <si>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</si>
  <si>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</si>
  <si>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</si>
  <si>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</si>
  <si>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</si>
  <si>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</si>
  <si>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</si>
  <si>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</si>
  <si>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</si>
  <si>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</si>
  <si>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</si>
  <si>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</si>
  <si>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</si>
  <si>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</si>
  <si>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</si>
  <si>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</si>
  <si>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</si>
  <si>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</si>
  <si>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</si>
  <si>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</si>
  <si>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</si>
  <si>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</si>
  <si>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</si>
  <si>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</si>
  <si>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</si>
  <si>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</si>
  <si>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</si>
  <si>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</si>
  <si>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</si>
  <si>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</si>
  <si>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</si>
  <si>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</si>
  <si>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</si>
  <si>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</si>
  <si>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</si>
  <si>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</si>
  <si>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</si>
  <si>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</si>
  <si>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</si>
  <si>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</si>
  <si>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</si>
  <si>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</si>
  <si>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</si>
  <si>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</si>
  <si>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</si>
  <si>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</si>
  <si>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</si>
  <si>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</si>
  <si>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</si>
  <si>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</si>
  <si>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</si>
  <si>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</si>
  <si>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</si>
  <si>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</si>
  <si>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</si>
  <si>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</si>
  <si>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</si>
  <si>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</si>
  <si>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</si>
  <si>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</si>
  <si>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</si>
  <si>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</si>
  <si>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</si>
  <si>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</si>
  <si>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</si>
  <si>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</si>
  <si>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</si>
  <si>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</si>
  <si>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</si>
  <si>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</si>
  <si>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</si>
  <si>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</si>
  <si>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</si>
  <si>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</si>
  <si>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</si>
  <si>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</si>
  <si>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</si>
  <si>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</si>
  <si>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</si>
  <si>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</si>
  <si>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</si>
  <si>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</si>
  <si>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</si>
  <si>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</si>
  <si>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</si>
  <si>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</si>
  <si>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</si>
  <si>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</si>
  <si>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</si>
  <si>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</si>
  <si>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</si>
  <si>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</si>
  <si>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</si>
  <si>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</si>
  <si>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</si>
  <si>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</si>
  <si>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</si>
  <si>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</si>
  <si>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</si>
  <si>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</si>
  <si>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</si>
  <si>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</si>
  <si>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</si>
  <si>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</si>
  <si>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</si>
  <si>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</si>
  <si>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</si>
  <si>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</si>
  <si>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</si>
  <si>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</si>
  <si>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</si>
  <si>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</si>
  <si>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</si>
  <si>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</si>
  <si>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</si>
  <si>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</si>
  <si>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</si>
  <si>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</si>
  <si>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</si>
  <si>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</si>
  <si>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</si>
  <si>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</si>
  <si>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</si>
  <si>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</si>
  <si>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</si>
  <si>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</si>
  <si>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</si>
  <si>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</si>
  <si>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</si>
  <si>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</si>
  <si>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</si>
  <si>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</si>
  <si>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</si>
  <si>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</si>
  <si>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</si>
  <si>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</si>
  <si>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</si>
  <si>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</si>
  <si>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</si>
  <si>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</si>
  <si>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</si>
  <si>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</si>
  <si>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</si>
  <si>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</si>
  <si>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</si>
  <si>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</si>
  <si>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</si>
  <si>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</si>
  <si>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</si>
  <si>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</si>
  <si>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</si>
  <si>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</si>
  <si>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</si>
  <si>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</si>
  <si>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</si>
  <si>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</si>
  <si>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</si>
  <si>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</si>
  <si>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</si>
  <si>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</si>
  <si>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</si>
  <si>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</si>
  <si>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</si>
  <si>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</si>
  <si>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</si>
  <si>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</si>
  <si>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</si>
  <si>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</si>
  <si>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</si>
  <si>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</si>
  <si>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</si>
  <si>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</si>
  <si>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</si>
  <si>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</si>
  <si>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</si>
  <si>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</si>
  <si>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</si>
  <si>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</si>
  <si>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</si>
  <si>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</si>
  <si>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</si>
  <si>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</si>
  <si>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</si>
  <si>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</si>
  <si>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</si>
  <si>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</si>
  <si>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</si>
  <si>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</si>
  <si>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</si>
  <si>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</si>
  <si>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</si>
  <si>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</si>
  <si>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</si>
  <si>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</si>
  <si>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</si>
  <si>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</si>
  <si>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</si>
  <si>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</si>
  <si>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</si>
  <si>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</si>
  <si>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</si>
  <si>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</si>
  <si>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</si>
  <si>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</si>
  <si>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</si>
  <si>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</si>
  <si>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</si>
  <si>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</si>
  <si>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</si>
  <si>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</si>
  <si>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</si>
  <si>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</si>
  <si>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</si>
  <si>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</si>
  <si>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</si>
  <si>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</si>
  <si>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</si>
  <si>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</si>
  <si>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</si>
  <si>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</si>
  <si>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</si>
  <si>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</si>
  <si>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</si>
  <si>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</si>
  <si>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</si>
  <si>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</si>
  <si>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</si>
  <si>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</si>
  <si>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</si>
  <si>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</si>
  <si>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</si>
  <si>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</si>
  <si>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</si>
  <si>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</si>
  <si>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</si>
  <si>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</si>
  <si>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</si>
  <si>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</si>
  <si>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</si>
  <si>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</si>
  <si>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</si>
  <si>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</si>
  <si>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</si>
  <si>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</si>
  <si>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</si>
  <si>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</si>
  <si>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</si>
  <si>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</si>
  <si>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</si>
  <si>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</si>
  <si>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</si>
  <si>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</si>
  <si>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</si>
  <si>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</si>
  <si>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</si>
  <si>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</si>
  <si>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</si>
  <si>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</si>
  <si>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</si>
  <si>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</si>
  <si>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</si>
  <si>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</si>
  <si>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</si>
  <si>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</si>
  <si>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</si>
  <si>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</si>
  <si>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</si>
  <si>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</si>
  <si>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</si>
  <si>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</si>
  <si>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</si>
  <si>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</si>
  <si>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</si>
  <si>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</si>
  <si>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</si>
  <si>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</si>
  <si>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</si>
  <si>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</si>
  <si>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</si>
  <si>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</si>
  <si>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</si>
  <si>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</si>
  <si>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</si>
  <si>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</si>
  <si>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</si>
  <si>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</si>
  <si>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</si>
  <si>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</si>
  <si>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</si>
  <si>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</si>
  <si>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</si>
  <si>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</si>
  <si>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</si>
  <si>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</si>
  <si>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</si>
  <si>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</si>
  <si>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</si>
  <si>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</si>
  <si>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</si>
  <si>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</si>
  <si>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</si>
  <si>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</si>
  <si>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</si>
  <si>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</si>
  <si>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</si>
  <si>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</si>
  <si>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</si>
  <si>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</si>
  <si>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</si>
  <si>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</si>
  <si>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</si>
  <si>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</si>
  <si>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</si>
  <si>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</si>
  <si>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</si>
  <si>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</si>
  <si>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</si>
  <si>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</si>
  <si>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</si>
  <si>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</si>
  <si>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</si>
  <si>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</si>
  <si>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</si>
  <si>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</si>
  <si>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</si>
  <si>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</si>
  <si>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</si>
  <si>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</si>
  <si>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</si>
  <si>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</si>
  <si>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</si>
  <si>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</si>
  <si>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</si>
  <si>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</si>
  <si>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</si>
  <si>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</si>
  <si>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</si>
  <si>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</si>
  <si>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</si>
  <si>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</si>
  <si>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</si>
  <si>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</si>
  <si>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</si>
  <si>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</si>
  <si>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</si>
  <si>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</si>
  <si>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</si>
  <si>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</si>
  <si>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</si>
  <si>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</si>
  <si>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</si>
  <si>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</si>
  <si>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</si>
  <si>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</si>
  <si>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</si>
  <si>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</si>
  <si>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</si>
  <si>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</si>
  <si>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</si>
  <si>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</si>
  <si>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</si>
  <si>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</si>
  <si>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</si>
  <si>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</si>
  <si>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</si>
  <si>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</si>
  <si>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</si>
  <si>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</si>
  <si>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</si>
  <si>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</si>
  <si>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</si>
  <si>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</si>
  <si>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</si>
  <si>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</si>
  <si>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</si>
  <si>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</si>
  <si>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</si>
  <si>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</si>
  <si>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</si>
  <si>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</si>
  <si>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</si>
  <si>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</si>
  <si>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</si>
  <si>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</si>
  <si>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</si>
  <si>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</si>
  <si>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</si>
  <si>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</si>
  <si>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</si>
  <si>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</si>
  <si>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</si>
  <si>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</si>
  <si>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</si>
  <si>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</si>
  <si>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</si>
  <si>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</si>
  <si>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</si>
  <si>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</si>
  <si>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</si>
  <si>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</si>
  <si>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</si>
  <si>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</si>
  <si>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</si>
  <si>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</si>
  <si>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</si>
  <si>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</si>
  <si>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</si>
  <si>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</si>
  <si>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</si>
  <si>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</si>
  <si>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</si>
  <si>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</si>
  <si>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</si>
  <si>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</si>
  <si>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</si>
  <si>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</si>
  <si>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</si>
  <si>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</si>
  <si>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</si>
  <si>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</si>
  <si>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</si>
  <si>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</si>
  <si>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</si>
  <si>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</si>
  <si>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</si>
  <si>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</si>
  <si>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</si>
  <si>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</si>
  <si>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</si>
  <si>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</si>
  <si>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</si>
  <si>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</si>
  <si>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</si>
  <si>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</si>
  <si>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</si>
  <si>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</si>
  <si>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</si>
  <si>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</si>
  <si>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</si>
  <si>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</si>
  <si>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</si>
  <si>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</si>
  <si>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</si>
  <si>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</si>
  <si>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</si>
  <si>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</si>
  <si>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</si>
  <si>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</si>
  <si>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</si>
  <si>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</si>
  <si>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</si>
  <si>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</si>
  <si>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</si>
  <si>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</si>
  <si>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</si>
  <si>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</si>
  <si>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</si>
  <si>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</si>
  <si>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</si>
  <si>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</si>
  <si>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</si>
  <si>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</si>
  <si>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</si>
  <si>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</si>
  <si>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</si>
  <si>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</si>
  <si>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</si>
  <si>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</si>
  <si>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</si>
  <si>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</si>
  <si>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</si>
  <si>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</si>
  <si>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</si>
  <si>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</si>
  <si>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</si>
  <si>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</si>
  <si>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</si>
  <si>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</si>
  <si>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</si>
  <si>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</si>
  <si>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</si>
  <si>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</si>
  <si>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</si>
  <si>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</si>
  <si>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</si>
  <si>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</si>
  <si>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</si>
  <si>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</si>
  <si>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</si>
  <si>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</si>
  <si>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</si>
  <si>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</si>
  <si>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</si>
  <si>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</si>
  <si>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</si>
  <si>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</si>
  <si>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</si>
  <si>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</si>
  <si>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</si>
  <si>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</si>
  <si>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</si>
  <si>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</si>
  <si>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</si>
  <si>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</si>
  <si>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</si>
  <si>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</si>
  <si>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</si>
  <si>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</si>
  <si>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</si>
  <si>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</si>
  <si>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</si>
  <si>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</si>
  <si>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</si>
  <si>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</si>
  <si>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</si>
  <si>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</si>
  <si>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</si>
  <si>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</si>
  <si>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</si>
  <si>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</si>
  <si>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</si>
  <si>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</si>
  <si>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</si>
  <si>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</si>
  <si>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</si>
  <si>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</si>
  <si>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</si>
  <si>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</si>
  <si>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</si>
  <si>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</si>
  <si>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</si>
  <si>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</si>
  <si>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</si>
  <si>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</si>
  <si>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</si>
  <si>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</si>
  <si>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</si>
  <si>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</si>
  <si>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</si>
  <si>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</si>
  <si>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</si>
  <si>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</si>
  <si>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</si>
  <si>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</si>
  <si>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</si>
  <si>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</si>
  <si>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</si>
  <si>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</si>
  <si>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</si>
  <si>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</si>
  <si>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</si>
  <si>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</si>
  <si>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</si>
  <si>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</si>
  <si>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</si>
  <si>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</si>
  <si>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</si>
  <si>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</si>
  <si>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</si>
  <si>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</si>
  <si>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</si>
  <si>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</si>
  <si>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</si>
  <si>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</si>
  <si>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</si>
  <si>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</si>
  <si>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</si>
  <si>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</si>
  <si>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</si>
  <si>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</si>
  <si>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</si>
  <si>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</si>
  <si>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</si>
  <si>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</si>
  <si>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</si>
  <si>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</si>
  <si>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</si>
  <si>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</si>
  <si>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</si>
  <si>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</si>
  <si>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</si>
  <si>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</si>
  <si>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</si>
  <si>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</si>
  <si>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</si>
  <si>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</si>
  <si>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</si>
  <si>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</si>
  <si>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</si>
  <si>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</si>
  <si>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</si>
  <si>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</si>
  <si>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</si>
  <si>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</si>
  <si>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</si>
  <si>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</si>
  <si>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</si>
  <si>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</si>
  <si>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</si>
  <si>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</si>
  <si>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</si>
  <si>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</si>
  <si>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</si>
  <si>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</si>
  <si>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</si>
  <si>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</si>
  <si>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</si>
  <si>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</si>
  <si>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</si>
  <si>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</si>
  <si>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</si>
  <si>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</si>
  <si>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</si>
  <si>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</si>
  <si>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</si>
  <si>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</si>
  <si>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</si>
  <si>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</si>
  <si>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</si>
  <si>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</si>
  <si>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</si>
  <si>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</si>
  <si>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</si>
  <si>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</si>
  <si>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</si>
  <si>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</si>
  <si>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</si>
  <si>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</si>
  <si>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</si>
  <si>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</si>
  <si>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</si>
  <si>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</si>
  <si>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</si>
  <si>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</si>
  <si>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</si>
  <si>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</si>
  <si>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</si>
  <si>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</si>
  <si>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</si>
  <si>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</si>
  <si>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</si>
  <si>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</si>
  <si>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</si>
  <si>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</si>
  <si>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</si>
  <si>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</si>
  <si>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</si>
  <si>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</si>
  <si>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</si>
  <si>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</si>
  <si>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</si>
  <si>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</si>
  <si>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</si>
  <si>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</si>
  <si>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</si>
  <si>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</si>
  <si>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</si>
  <si>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</si>
  <si>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</si>
  <si>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</si>
  <si>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</si>
  <si>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</si>
  <si>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</si>
  <si>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</si>
  <si>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</si>
  <si>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</si>
  <si>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</si>
  <si>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</si>
  <si>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</si>
  <si>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</si>
  <si>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</si>
  <si>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</si>
  <si>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</si>
  <si>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</si>
  <si>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</si>
  <si>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</si>
  <si>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</si>
  <si>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</si>
  <si>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</si>
  <si>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</si>
  <si>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</si>
  <si>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</si>
  <si>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</si>
  <si>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</si>
  <si>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</si>
  <si>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</si>
  <si>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</si>
  <si>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</si>
  <si>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</si>
  <si>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</si>
  <si>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</si>
  <si>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</si>
  <si>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</si>
  <si>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</si>
  <si>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</si>
  <si>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</si>
  <si>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</si>
  <si>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</si>
  <si>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</si>
  <si>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</si>
  <si>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</si>
  <si>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</si>
  <si>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</si>
  <si>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</si>
  <si>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</si>
  <si>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</si>
  <si>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</si>
  <si>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</si>
  <si>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</si>
  <si>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</si>
  <si>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</si>
  <si>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</si>
  <si>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</si>
  <si>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</si>
  <si>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</si>
  <si>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</si>
  <si>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</si>
  <si>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</si>
  <si>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</si>
  <si>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</si>
  <si>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</si>
  <si>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</si>
  <si>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</si>
  <si>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</si>
  <si>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</si>
  <si>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</si>
  <si>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</si>
  <si>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</si>
  <si>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</si>
  <si>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</si>
  <si>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</si>
  <si>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</si>
  <si>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</si>
  <si>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</si>
  <si>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</si>
  <si>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</si>
  <si>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</si>
  <si>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</si>
  <si>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</si>
  <si>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</si>
  <si>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</si>
  <si>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</si>
  <si>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</si>
  <si>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</si>
  <si>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</si>
  <si>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</si>
  <si>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</si>
  <si>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</si>
  <si>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</si>
  <si>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</si>
  <si>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</si>
  <si>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</si>
  <si>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</si>
  <si>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</si>
  <si>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</si>
  <si>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</si>
  <si>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</si>
  <si>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</si>
  <si>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</si>
  <si>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</si>
  <si>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</si>
  <si>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</si>
  <si>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</si>
  <si>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</si>
  <si>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</si>
  <si>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</si>
  <si>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</si>
  <si>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</si>
  <si>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</si>
  <si>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</si>
  <si>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</si>
  <si>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</si>
  <si>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</si>
  <si>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</si>
  <si>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</si>
  <si>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</si>
  <si>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</si>
  <si>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</si>
  <si>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</si>
  <si>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</si>
  <si>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</si>
  <si>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</si>
  <si>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</si>
  <si>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</si>
  <si>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</si>
  <si>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</si>
  <si>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</si>
  <si>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</si>
  <si>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</si>
  <si>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</si>
  <si>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</si>
  <si>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</si>
  <si>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</si>
  <si>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</si>
  <si>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</si>
  <si>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</si>
  <si>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</si>
  <si>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</si>
  <si>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</si>
  <si>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</si>
  <si>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</si>
  <si>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</si>
  <si>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</si>
  <si>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</si>
  <si>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</si>
  <si>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</si>
  <si>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</si>
  <si>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</si>
  <si>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</si>
  <si>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</si>
  <si>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</si>
  <si>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</si>
  <si>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</si>
  <si>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</si>
  <si>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</si>
  <si>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</si>
  <si>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</si>
  <si>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</si>
  <si>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</si>
  <si>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</si>
  <si>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</si>
  <si>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</si>
  <si>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</si>
  <si>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</si>
  <si>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</si>
  <si>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</si>
  <si>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</si>
  <si>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</si>
  <si>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</si>
  <si>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</si>
  <si>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</si>
  <si>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</si>
  <si>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</si>
  <si>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</si>
  <si>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</si>
  <si>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</si>
  <si>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</si>
  <si>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</si>
  <si>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</si>
  <si>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</si>
  <si>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</si>
  <si>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</si>
  <si>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</si>
  <si>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</si>
  <si>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</si>
  <si>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</si>
  <si>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</si>
  <si>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</si>
  <si>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</si>
  <si>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</si>
  <si>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</si>
  <si>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</si>
  <si>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</si>
  <si>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</si>
  <si>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</si>
  <si>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</si>
  <si>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</si>
  <si>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</si>
  <si>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</si>
  <si>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</si>
  <si>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</si>
  <si>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</si>
  <si>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</si>
  <si>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</si>
  <si>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</si>
  <si>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</si>
  <si>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</si>
  <si>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</si>
  <si>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</si>
  <si>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</si>
  <si>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</si>
  <si>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</si>
  <si>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</si>
  <si>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</si>
  <si>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</si>
  <si>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</si>
  <si>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</si>
  <si>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</si>
  <si>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</si>
  <si>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</si>
  <si>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</si>
  <si>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</si>
  <si>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</si>
  <si>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</si>
  <si>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</si>
  <si>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</si>
  <si>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</si>
  <si>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</si>
  <si>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</si>
  <si>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</si>
  <si>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</si>
  <si>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</si>
  <si>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</si>
  <si>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</si>
  <si>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</si>
  <si>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</si>
  <si>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</si>
  <si>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</si>
  <si>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</si>
  <si>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</si>
  <si>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</si>
  <si>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</si>
  <si>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</si>
  <si>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</si>
  <si>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</si>
  <si>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</si>
  <si>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</si>
  <si>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</si>
  <si>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</si>
  <si>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</si>
  <si>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</si>
  <si>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</si>
  <si>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</si>
  <si>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</si>
  <si>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</si>
  <si>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</si>
  <si>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</si>
  <si>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</si>
  <si>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</si>
  <si>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</si>
  <si>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</si>
  <si>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</si>
  <si>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</si>
  <si>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</si>
  <si>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</si>
  <si>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</si>
  <si>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</si>
  <si>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</si>
  <si>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</si>
  <si>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</si>
  <si>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</si>
  <si>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</si>
  <si>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</si>
  <si>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</si>
  <si>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</si>
  <si>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</si>
  <si>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</si>
  <si>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</si>
  <si>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</si>
  <si>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</si>
  <si>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</si>
  <si>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</si>
  <si>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</si>
  <si>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</si>
  <si>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</si>
  <si>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</si>
  <si>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</si>
  <si>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</si>
  <si>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</si>
  <si>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</si>
  <si>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</si>
  <si>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</si>
  <si>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</si>
  <si>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</si>
  <si>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</si>
  <si>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</si>
  <si>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</si>
  <si>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</si>
  <si>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</si>
  <si>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</si>
  <si>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</si>
  <si>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</si>
  <si>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</si>
  <si>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</si>
  <si>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</si>
  <si>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</si>
  <si>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</si>
  <si>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</si>
  <si>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</si>
  <si>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</si>
  <si>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</si>
  <si>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</si>
  <si>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</si>
  <si>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</si>
  <si>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</si>
  <si>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</si>
  <si>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</si>
  <si>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</si>
  <si>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</si>
  <si>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</si>
  <si>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</si>
  <si>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</si>
  <si>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</si>
  <si>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</si>
  <si>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</si>
  <si>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</si>
  <si>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</si>
  <si>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</si>
  <si>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</si>
  <si>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</si>
  <si>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</si>
  <si>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</si>
  <si>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</si>
  <si>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</si>
  <si>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</si>
  <si>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</si>
  <si>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</si>
  <si>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</si>
  <si>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</si>
  <si>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</si>
  <si>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</si>
  <si>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</si>
  <si>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</si>
  <si>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</si>
  <si>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</si>
  <si>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</si>
  <si>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</si>
  <si>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</si>
  <si>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</si>
  <si>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</si>
  <si>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</si>
  <si>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</si>
  <si>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</si>
  <si>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</si>
  <si>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</si>
  <si>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</si>
  <si>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</si>
  <si>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</si>
  <si>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</si>
  <si>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</si>
  <si>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</si>
  <si>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</si>
  <si>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</si>
  <si>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</si>
  <si>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</si>
  <si>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</si>
  <si>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</si>
  <si>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</si>
  <si>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</si>
  <si>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</si>
  <si>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</si>
  <si>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</si>
  <si>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</si>
  <si>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</si>
  <si>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</si>
  <si>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</si>
  <si>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</si>
  <si>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</si>
  <si>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</si>
  <si>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</si>
  <si>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</si>
  <si>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</si>
  <si>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</si>
  <si>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</si>
  <si>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</si>
  <si>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</si>
  <si>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</si>
  <si>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</si>
  <si>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</si>
  <si>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</si>
  <si>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</si>
  <si>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</si>
  <si>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</si>
  <si>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</si>
  <si>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</si>
  <si>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</si>
  <si>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</si>
  <si>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</si>
  <si>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</si>
  <si>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</si>
  <si>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</si>
  <si>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</si>
  <si>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</si>
  <si>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</si>
  <si>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</si>
  <si>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</si>
  <si>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</si>
  <si>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</si>
  <si>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</si>
  <si>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</si>
  <si>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</si>
  <si>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</si>
  <si>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</si>
  <si>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</si>
  <si>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</si>
  <si>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</si>
  <si>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</si>
  <si>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</si>
  <si>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</si>
  <si>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</si>
  <si>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</si>
  <si>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</si>
  <si>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</si>
  <si>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</si>
  <si>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</si>
  <si>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</si>
  <si>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</si>
  <si>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</si>
  <si>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</si>
  <si>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</si>
  <si>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</si>
  <si>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</si>
  <si>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</si>
  <si>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</si>
  <si>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</si>
  <si>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</si>
  <si>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</si>
  <si>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</si>
  <si>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</si>
  <si>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</si>
  <si>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</si>
  <si>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</si>
  <si>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</si>
  <si>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</si>
  <si>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</si>
  <si>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</si>
  <si>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</si>
  <si>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</si>
  <si>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</si>
  <si>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</si>
  <si>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</si>
  <si>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</si>
  <si>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</si>
  <si>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</si>
  <si>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</si>
  <si>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</si>
  <si>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</si>
  <si>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</si>
  <si>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</si>
  <si>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</si>
  <si>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</si>
  <si>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</si>
  <si>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</si>
  <si>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</si>
  <si>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</si>
  <si>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</si>
  <si>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</si>
  <si>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</si>
  <si>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</si>
  <si>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</si>
  <si>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</si>
  <si>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</si>
  <si>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</si>
  <si>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</si>
  <si>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</si>
  <si>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</si>
  <si>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</si>
  <si>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</si>
  <si>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</si>
  <si>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</si>
  <si>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</si>
  <si>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</si>
  <si>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</si>
  <si>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</si>
  <si>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</si>
  <si>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</si>
  <si>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</si>
  <si>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</si>
  <si>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</si>
  <si>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</si>
  <si>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</si>
  <si>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</si>
  <si>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</si>
  <si>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</si>
  <si>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</si>
  <si>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</si>
  <si>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</si>
  <si>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</si>
  <si>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</si>
  <si>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</si>
  <si>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</si>
  <si>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</si>
  <si>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</si>
  <si>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</si>
  <si>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</si>
  <si>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</si>
  <si>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</si>
  <si>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</si>
  <si>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</si>
  <si>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</si>
  <si>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</si>
  <si>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</si>
  <si>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</si>
  <si>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</si>
  <si>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</si>
  <si>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</si>
  <si>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</si>
  <si>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</si>
  <si>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</si>
  <si>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</si>
  <si>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</si>
  <si>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</si>
  <si>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</si>
  <si>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</si>
  <si>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</si>
  <si>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</si>
  <si>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</si>
  <si>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</si>
  <si>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</si>
  <si>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</si>
  <si>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</si>
  <si>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</si>
  <si>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</si>
  <si>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</si>
  <si>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</si>
  <si>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</si>
  <si>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</si>
  <si>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</si>
  <si>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</si>
  <si>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</si>
  <si>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</si>
  <si>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</si>
  <si>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</si>
  <si>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</si>
  <si>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</si>
  <si>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</si>
  <si>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</si>
  <si>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</si>
  <si>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</si>
  <si>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</si>
  <si>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</si>
  <si>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</si>
  <si>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</si>
  <si>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</si>
  <si>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</si>
  <si>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</si>
  <si>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</si>
  <si>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</si>
  <si>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</si>
  <si>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</si>
  <si>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</si>
  <si>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</si>
  <si>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</si>
  <si>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</si>
  <si>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</si>
  <si>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</si>
  <si>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</si>
  <si>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</si>
  <si>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</si>
  <si>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</si>
  <si>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</si>
  <si>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</si>
  <si>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</si>
  <si>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</si>
  <si>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</si>
  <si>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</si>
  <si>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</si>
  <si>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</si>
  <si>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</si>
  <si>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</si>
  <si>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</si>
  <si>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</si>
  <si>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</si>
  <si>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</si>
  <si>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</si>
  <si>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</si>
  <si>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</si>
  <si>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</si>
  <si>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</si>
  <si>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</si>
  <si>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</si>
  <si>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</si>
  <si>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</si>
  <si>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</si>
  <si>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</si>
  <si>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</si>
  <si>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</si>
  <si>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</si>
  <si>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</si>
  <si>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</si>
  <si>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</si>
  <si>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</si>
  <si>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</si>
  <si>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</si>
  <si>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</si>
  <si>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</si>
  <si>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</si>
  <si>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</si>
  <si>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</si>
  <si>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</si>
  <si>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</si>
  <si>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</si>
  <si>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</si>
  <si>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</si>
  <si>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</si>
  <si>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</si>
  <si>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</si>
  <si>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</si>
  <si>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</si>
  <si>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</si>
  <si>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</si>
  <si>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</si>
  <si>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</si>
  <si>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</si>
  <si>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</si>
  <si>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</si>
  <si>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</si>
  <si>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</si>
  <si>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</si>
  <si>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</si>
  <si>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</si>
  <si>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</si>
  <si>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</si>
  <si>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</si>
  <si>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</si>
  <si>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</si>
  <si>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</si>
  <si>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</si>
  <si>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</si>
  <si>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</si>
  <si>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</si>
  <si>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</si>
  <si>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</si>
  <si>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</si>
  <si>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</si>
  <si>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</si>
  <si>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</si>
  <si>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</si>
  <si>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</si>
  <si>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</si>
  <si>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</si>
  <si>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</si>
  <si>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</si>
  <si>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</si>
  <si>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</si>
  <si>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</si>
  <si>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</si>
  <si>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</si>
  <si>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</si>
  <si>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</si>
  <si>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</si>
  <si>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</si>
  <si>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</si>
  <si>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</si>
  <si>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</si>
  <si>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</si>
  <si>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</si>
  <si>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</si>
  <si>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</si>
  <si>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</si>
  <si>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</si>
  <si>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</si>
  <si>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</si>
  <si>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</si>
  <si>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</si>
  <si>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</si>
  <si>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</si>
  <si>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</si>
  <si>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</si>
  <si>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</si>
  <si>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</si>
  <si>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</si>
  <si>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</si>
  <si>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</si>
  <si>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</si>
  <si>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</si>
  <si>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</si>
  <si>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</si>
  <si>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</si>
  <si>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</si>
  <si>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</si>
  <si>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</si>
  <si>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</si>
  <si>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</si>
  <si>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</si>
  <si>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</si>
  <si>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</si>
  <si>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</si>
  <si>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</si>
  <si>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</si>
  <si>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</si>
  <si>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</si>
  <si>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</si>
  <si>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</si>
  <si>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</si>
  <si>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</si>
  <si>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</si>
  <si>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</si>
  <si>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</si>
  <si>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</si>
  <si>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</si>
  <si>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</si>
  <si>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</si>
  <si>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</si>
  <si>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</si>
  <si>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</si>
  <si>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</si>
  <si>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</si>
  <si>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</si>
  <si>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</si>
  <si>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</si>
  <si>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</si>
  <si>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</si>
  <si>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</si>
  <si>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</si>
  <si>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</si>
  <si>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</si>
  <si>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</si>
  <si>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</si>
  <si>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</si>
  <si>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</si>
  <si>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</si>
  <si>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</si>
  <si>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</si>
  <si>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</si>
  <si>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</si>
  <si>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</si>
  <si>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</si>
  <si>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</si>
  <si>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</si>
  <si>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</si>
  <si>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</si>
  <si>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</si>
  <si>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</si>
  <si>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</si>
  <si>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</si>
  <si>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</si>
  <si>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</si>
  <si>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</si>
  <si>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</si>
  <si>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</si>
  <si>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</si>
  <si>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</si>
  <si>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</si>
  <si>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</si>
  <si>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</si>
  <si>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</si>
  <si>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</si>
  <si>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</si>
  <si>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</si>
  <si>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</si>
  <si>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</si>
  <si>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</si>
  <si>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</si>
  <si>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</si>
  <si>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</si>
  <si>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</si>
  <si>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</si>
  <si>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</si>
  <si>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</si>
  <si>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</si>
  <si>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</si>
  <si>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</si>
  <si>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</si>
  <si>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</si>
  <si>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</si>
  <si>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</si>
  <si>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</si>
  <si>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</si>
  <si>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</si>
  <si>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</si>
  <si>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</si>
  <si>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</si>
  <si>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</si>
  <si>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</si>
  <si>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</si>
  <si>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</si>
  <si>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</si>
  <si>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</si>
  <si>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</si>
  <si>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</si>
  <si>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</si>
  <si>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</si>
  <si>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</si>
  <si>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</si>
  <si>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</si>
  <si>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</si>
  <si>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</si>
  <si>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</si>
  <si>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</si>
  <si>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</si>
  <si>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</si>
  <si>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</si>
  <si>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</si>
  <si>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</si>
  <si>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</si>
  <si>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</si>
  <si>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</si>
  <si>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</si>
  <si>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</si>
  <si>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</si>
  <si>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</si>
  <si>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</si>
  <si>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</si>
  <si>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</si>
  <si>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</si>
  <si>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</si>
  <si>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</si>
  <si>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</si>
  <si>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</si>
  <si>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</si>
  <si>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</si>
  <si>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</si>
  <si>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</si>
  <si>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</si>
  <si>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</si>
  <si>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</si>
  <si>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</si>
  <si>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</si>
  <si>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</si>
  <si>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</si>
  <si>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</si>
  <si>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</si>
  <si>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</si>
  <si>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</si>
  <si>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</si>
  <si>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</si>
  <si>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</si>
  <si>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</si>
  <si>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</si>
  <si>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</si>
  <si>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</si>
  <si>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</si>
  <si>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</si>
  <si>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</si>
  <si>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</si>
  <si>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</si>
  <si>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</si>
  <si>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</si>
  <si>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</si>
  <si>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</si>
  <si>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</si>
  <si>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</si>
  <si>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</si>
  <si>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</si>
  <si>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</si>
  <si>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</si>
  <si>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</si>
  <si>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</si>
  <si>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</si>
  <si>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</si>
  <si>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</si>
  <si>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</si>
  <si>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</si>
  <si>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</si>
  <si>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</si>
  <si>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</si>
  <si>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</si>
  <si>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</si>
  <si>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</si>
  <si>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</si>
  <si>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</si>
  <si>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</si>
  <si>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</si>
  <si>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</si>
  <si>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</si>
  <si>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</si>
  <si>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</si>
  <si>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</si>
  <si>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</si>
  <si>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</si>
  <si>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</si>
  <si>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</si>
  <si>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</si>
  <si>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</si>
  <si>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</si>
  <si>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</si>
  <si>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</si>
  <si>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</si>
  <si>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</si>
  <si>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</si>
  <si>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</si>
  <si>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</si>
  <si>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</si>
  <si>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</si>
  <si>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</si>
  <si>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</si>
  <si>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</si>
  <si>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</si>
  <si>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</si>
  <si>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</si>
  <si>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</si>
  <si>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</si>
  <si>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</si>
  <si>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</si>
  <si>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</si>
  <si>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</si>
  <si>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</si>
  <si>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</si>
  <si>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</si>
  <si>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</si>
  <si>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</si>
  <si>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</si>
  <si>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</si>
  <si>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</si>
  <si>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</si>
  <si>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</si>
  <si>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</si>
  <si>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</si>
  <si>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</si>
  <si>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</si>
  <si>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</si>
  <si>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</si>
  <si>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</si>
  <si>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</si>
  <si>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</si>
  <si>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</si>
  <si>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</si>
  <si>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</si>
  <si>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</si>
  <si>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</si>
  <si>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</si>
  <si>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</si>
  <si>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</si>
  <si>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</si>
  <si>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</si>
  <si>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</si>
  <si>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</si>
  <si>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</si>
  <si>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</si>
  <si>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</si>
  <si>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</si>
  <si>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</si>
  <si>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</si>
  <si>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</si>
  <si>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</si>
  <si>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</si>
  <si>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</si>
  <si>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</si>
  <si>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</si>
  <si>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</si>
  <si>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</si>
  <si>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</si>
  <si>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</si>
  <si>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</si>
  <si>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</si>
  <si>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</si>
  <si>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</si>
  <si>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</si>
  <si>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</si>
  <si>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</si>
  <si>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</si>
  <si>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</si>
  <si>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</si>
  <si>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</si>
  <si>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</si>
  <si>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</si>
  <si>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</si>
  <si>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</si>
  <si>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</si>
  <si>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</si>
  <si>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</si>
  <si>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</si>
  <si>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</si>
  <si>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</si>
  <si>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</si>
  <si>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</si>
  <si>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</si>
  <si>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</si>
  <si>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</si>
  <si>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</si>
  <si>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</si>
  <si>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</si>
  <si>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</si>
  <si>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</si>
  <si>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</si>
  <si>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</si>
  <si>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</si>
  <si>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</si>
  <si>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</si>
  <si>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</si>
  <si>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</si>
  <si>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</si>
  <si>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</si>
  <si>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</si>
  <si>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</si>
  <si>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</si>
  <si>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</si>
  <si>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</si>
  <si>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</si>
  <si>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</si>
  <si>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</si>
  <si>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</si>
  <si>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</si>
  <si>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</si>
  <si>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</si>
  <si>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</si>
  <si>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</si>
  <si>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</si>
  <si>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</si>
  <si>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</si>
  <si>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</si>
  <si>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</si>
  <si>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</si>
  <si>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</si>
  <si>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</si>
  <si>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</si>
  <si>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</si>
  <si>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</si>
  <si>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</si>
  <si>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</si>
  <si>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</si>
  <si>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</si>
  <si>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</si>
  <si>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</si>
  <si>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</si>
  <si>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</si>
  <si>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</si>
  <si>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</si>
  <si>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</si>
  <si>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</si>
  <si>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</si>
  <si>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</si>
  <si>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</si>
  <si>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</si>
  <si>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</si>
  <si>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</si>
  <si>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</si>
  <si>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</si>
  <si>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</si>
  <si>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</si>
  <si>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</si>
  <si>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</si>
  <si>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</si>
  <si>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</si>
  <si>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</si>
  <si>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</si>
  <si>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</si>
  <si>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</si>
  <si>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</si>
  <si>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</si>
  <si>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</si>
  <si>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</si>
  <si>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</si>
  <si>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</si>
  <si>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</si>
  <si>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</si>
  <si>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</si>
  <si>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</si>
  <si>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</si>
  <si>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</si>
  <si>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</si>
  <si>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</si>
  <si>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</si>
  <si>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</si>
  <si>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</si>
  <si>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</si>
  <si>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</si>
  <si>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</si>
  <si>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</si>
  <si>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</si>
  <si>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</si>
  <si>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</si>
  <si>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</si>
  <si>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</si>
  <si>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</si>
  <si>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</si>
  <si>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</si>
  <si>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</si>
  <si>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</si>
  <si>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</si>
  <si>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</si>
  <si>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</si>
  <si>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</si>
  <si>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</si>
  <si>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</si>
  <si>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</si>
  <si>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</si>
  <si>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</si>
  <si>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</si>
  <si>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</si>
  <si>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</si>
  <si>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</si>
  <si>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</si>
  <si>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</si>
  <si>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</si>
  <si>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</si>
  <si>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</si>
  <si>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</si>
  <si>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</si>
  <si>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</si>
  <si>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</si>
  <si>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</si>
  <si>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</si>
  <si>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</si>
  <si>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</si>
  <si>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</si>
  <si>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</si>
  <si>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</si>
  <si>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</si>
  <si>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</si>
  <si>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</si>
  <si>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</si>
  <si>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</si>
  <si>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</si>
  <si>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</si>
  <si>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</si>
  <si>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</si>
  <si>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</si>
  <si>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</si>
  <si>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</si>
  <si>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</si>
  <si>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</si>
  <si>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</si>
  <si>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</si>
  <si>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</si>
  <si>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</si>
  <si>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</si>
  <si>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</si>
  <si>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</si>
  <si>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</si>
  <si>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</si>
  <si>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</si>
  <si>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</si>
  <si>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</si>
  <si>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</si>
  <si>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</si>
  <si>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</si>
  <si>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</si>
  <si>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</si>
  <si>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</si>
  <si>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</si>
  <si>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</si>
  <si>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</si>
  <si>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</si>
  <si>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</si>
  <si>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</si>
  <si>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</si>
  <si>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</si>
  <si>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</si>
  <si>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</si>
  <si>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</si>
  <si>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</si>
  <si>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</si>
  <si>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</si>
  <si>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</si>
  <si>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</si>
  <si>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</si>
  <si>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</si>
  <si>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</si>
  <si>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</si>
  <si>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</si>
  <si>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</si>
  <si>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</si>
  <si>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</si>
  <si>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</si>
  <si>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</si>
  <si>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</si>
  <si>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</si>
  <si>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</si>
  <si>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</si>
  <si>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</si>
  <si>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</si>
  <si>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</si>
  <si>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</si>
  <si>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</si>
  <si>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</si>
  <si>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</si>
  <si>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</si>
  <si>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</si>
  <si>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</si>
  <si>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</si>
  <si>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</si>
  <si>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</si>
  <si>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</si>
  <si>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</si>
  <si>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</si>
  <si>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</si>
  <si>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</si>
  <si>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</si>
  <si>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</si>
  <si>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</si>
  <si>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</si>
  <si>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</si>
  <si>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</si>
  <si>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</si>
  <si>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</si>
  <si>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</si>
  <si>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</si>
  <si>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</si>
  <si>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</si>
  <si>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</si>
  <si>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</si>
  <si>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</si>
  <si>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</si>
  <si>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</si>
  <si>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</si>
  <si>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</si>
  <si>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</si>
  <si>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</si>
  <si>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</si>
  <si>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</si>
  <si>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</si>
  <si>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</si>
  <si>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</si>
  <si>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</si>
  <si>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</si>
  <si>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</si>
  <si>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</si>
  <si>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</si>
  <si>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</si>
  <si>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</si>
  <si>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</si>
  <si>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</si>
  <si>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</si>
  <si>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</si>
  <si>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</si>
  <si>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</si>
  <si>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</si>
  <si>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</si>
  <si>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</si>
  <si>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</si>
  <si>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</si>
  <si>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</si>
  <si>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</si>
  <si>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</si>
  <si>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</si>
  <si>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</si>
  <si>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</si>
  <si>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</si>
  <si>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</si>
  <si>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</si>
  <si>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</si>
  <si>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</si>
  <si>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</si>
  <si>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</si>
  <si>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</si>
  <si>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</si>
  <si>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</si>
  <si>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</si>
  <si>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</si>
  <si>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</si>
  <si>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</si>
  <si>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</si>
  <si>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</si>
  <si>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</si>
  <si>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</si>
  <si>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</si>
  <si>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</si>
  <si>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</si>
  <si>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</si>
  <si>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</si>
  <si>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</si>
  <si>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</si>
  <si>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</si>
  <si>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</si>
  <si>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</si>
  <si>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</si>
  <si>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</si>
  <si>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</si>
  <si>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</si>
  <si>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</si>
  <si>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</si>
  <si>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</si>
  <si>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</si>
  <si>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</si>
  <si>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</si>
  <si>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</si>
  <si>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</si>
  <si>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</si>
  <si>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</si>
  <si>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</si>
  <si>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</si>
  <si>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</si>
  <si>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</si>
  <si>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</si>
  <si>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</si>
  <si>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</si>
  <si>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</si>
  <si>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</si>
  <si>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</si>
  <si>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</si>
  <si>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</si>
  <si>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</si>
  <si>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</si>
  <si>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</si>
  <si>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</si>
  <si>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</si>
  <si>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</si>
  <si>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</si>
  <si>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</si>
  <si>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</si>
  <si>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</si>
  <si>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</si>
  <si>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</si>
  <si>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</si>
  <si>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</si>
  <si>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</si>
  <si>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</si>
  <si>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</si>
  <si>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</si>
  <si>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</si>
  <si>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</si>
  <si>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</si>
  <si>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</si>
  <si>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</si>
  <si>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</si>
  <si>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</si>
  <si>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</si>
  <si>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</si>
  <si>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</si>
  <si>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</si>
  <si>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</si>
  <si>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</si>
  <si>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</si>
  <si>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</si>
  <si>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</si>
  <si>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</si>
  <si>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</si>
  <si>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</si>
  <si>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</si>
  <si>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</si>
  <si>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</si>
  <si>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</si>
  <si>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</si>
  <si>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</si>
  <si>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</si>
  <si>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</si>
  <si>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</si>
  <si>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</si>
  <si>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</si>
  <si>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</si>
  <si>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</si>
  <si>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</si>
  <si>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</si>
  <si>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</si>
  <si>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</si>
  <si>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</si>
  <si>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</si>
  <si>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</si>
  <si>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</si>
  <si>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</si>
  <si>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</si>
  <si>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</si>
  <si>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</si>
  <si>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</si>
  <si>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</si>
  <si>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</si>
  <si>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</si>
  <si>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</si>
  <si>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</si>
  <si>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</si>
  <si>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</si>
  <si>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</si>
  <si>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</si>
  <si>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</si>
  <si>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</si>
  <si>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</si>
  <si>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</si>
  <si>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</si>
  <si>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</si>
  <si>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</si>
  <si>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</si>
  <si>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</si>
  <si>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</si>
  <si>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</si>
  <si>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</si>
  <si>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</si>
  <si>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</si>
  <si>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</si>
  <si>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</si>
  <si>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</si>
  <si>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</si>
  <si>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</si>
  <si>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</si>
  <si>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</si>
  <si>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</si>
  <si>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</si>
  <si>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</si>
  <si>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</si>
  <si>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</si>
  <si>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</si>
  <si>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</si>
  <si>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</si>
  <si>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</si>
  <si>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</si>
  <si>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</si>
  <si>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</si>
  <si>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</si>
  <si>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</si>
  <si>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</si>
  <si>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</si>
  <si>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</si>
  <si>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</si>
  <si>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</si>
  <si>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</si>
  <si>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</si>
  <si>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</si>
  <si>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</si>
  <si>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</si>
  <si>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</si>
  <si>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</si>
  <si>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</si>
  <si>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</si>
  <si>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</si>
  <si>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</si>
  <si>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</si>
  <si>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</si>
  <si>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</si>
  <si>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</si>
  <si>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</si>
  <si>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</si>
  <si>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</si>
  <si>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</si>
  <si>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</si>
  <si>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</si>
  <si>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</si>
  <si>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</si>
  <si>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</si>
  <si>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</si>
  <si>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</si>
  <si>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</si>
  <si>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</si>
  <si>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</si>
  <si>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</si>
  <si>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</si>
  <si>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</si>
  <si>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</si>
  <si>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</si>
  <si>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</si>
  <si>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</si>
  <si>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</si>
  <si>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</si>
  <si>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</si>
  <si>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</si>
  <si>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</si>
  <si>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</si>
  <si>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</si>
  <si>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</si>
  <si>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</si>
  <si>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</si>
  <si>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</si>
  <si>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</si>
  <si>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</si>
  <si>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</si>
  <si>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</si>
  <si>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</si>
  <si>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</si>
  <si>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</si>
  <si>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</si>
  <si>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</si>
  <si>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</si>
  <si>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</si>
  <si>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</si>
  <si>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</si>
  <si>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</si>
  <si>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</si>
  <si>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</si>
  <si>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</si>
  <si>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</si>
  <si>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</si>
  <si>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</si>
  <si>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</si>
  <si>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</si>
  <si>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</si>
  <si>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</si>
  <si>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</si>
  <si>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</si>
  <si>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</si>
  <si>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</si>
  <si>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</si>
  <si>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</si>
  <si>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</si>
  <si>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</si>
  <si>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</si>
  <si>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</si>
  <si>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</si>
  <si>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</si>
  <si>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</si>
  <si>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</si>
  <si>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</si>
  <si>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</si>
  <si>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</si>
  <si>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</si>
  <si>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</si>
  <si>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</si>
  <si>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</si>
  <si>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</si>
  <si>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</si>
  <si>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</si>
  <si>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</si>
  <si>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</si>
  <si>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</si>
  <si>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</si>
  <si>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</si>
  <si>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</si>
  <si>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</si>
  <si>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</si>
  <si>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</si>
  <si>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</si>
  <si>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</si>
  <si>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</si>
  <si>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</si>
  <si>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</si>
  <si>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</si>
  <si>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</si>
  <si>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</si>
  <si>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</si>
  <si>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</si>
  <si>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</si>
  <si>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</si>
  <si>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</si>
  <si>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</si>
  <si>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</si>
  <si>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</si>
  <si>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</si>
  <si>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</si>
  <si>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</si>
  <si>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</si>
  <si>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</si>
  <si>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</si>
  <si>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</si>
  <si>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</si>
  <si>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</si>
  <si>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</si>
  <si>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</si>
  <si>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</si>
  <si>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</si>
  <si>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</si>
  <si>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</si>
  <si>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</si>
  <si>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</si>
  <si>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</si>
  <si>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</si>
  <si>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</si>
  <si>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</si>
  <si>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</si>
  <si>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</si>
  <si>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</si>
  <si>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</si>
  <si>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</si>
  <si>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</si>
  <si>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</si>
  <si>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</si>
  <si>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</si>
  <si>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</si>
  <si>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</si>
  <si>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</si>
  <si>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</si>
  <si>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</si>
  <si>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</si>
  <si>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</si>
  <si>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</si>
  <si>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</si>
  <si>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</si>
  <si>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</si>
  <si>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</si>
  <si>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</si>
  <si>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</si>
  <si>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</si>
  <si>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</si>
  <si>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</si>
  <si>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</si>
  <si>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</si>
  <si>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</si>
  <si>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</si>
  <si>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</si>
  <si>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</si>
  <si>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</si>
  <si>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</si>
  <si>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</si>
  <si>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</si>
  <si>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</si>
  <si>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</si>
  <si>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</si>
  <si>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</si>
  <si>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</si>
  <si>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</si>
  <si>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</si>
  <si>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</si>
  <si>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</si>
  <si>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</si>
  <si>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</si>
  <si>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</si>
  <si>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</si>
  <si>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</si>
  <si>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</si>
  <si>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</si>
  <si>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</si>
  <si>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</si>
  <si>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</si>
  <si>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</si>
  <si>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</si>
  <si>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</si>
  <si>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</si>
  <si>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</si>
  <si>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</si>
  <si>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</si>
  <si>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</si>
  <si>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</si>
  <si>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</si>
  <si>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</si>
  <si>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</si>
  <si>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</si>
  <si>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</si>
  <si>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</si>
  <si>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</si>
  <si>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</si>
  <si>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</si>
  <si>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</si>
  <si>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</si>
  <si>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</si>
  <si>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</si>
  <si>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</si>
  <si>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</si>
  <si>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</si>
  <si>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</si>
  <si>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</si>
  <si>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</si>
  <si>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</si>
  <si>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</si>
  <si>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</si>
  <si>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</si>
  <si>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</si>
  <si>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</si>
  <si>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</si>
  <si>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</si>
  <si>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</si>
  <si>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</si>
  <si>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</si>
  <si>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</si>
  <si>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</si>
  <si>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</si>
  <si>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</si>
  <si>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</si>
  <si>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</si>
  <si>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</si>
  <si>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</si>
  <si>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</si>
  <si>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</si>
  <si>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</si>
  <si>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</si>
  <si>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</si>
  <si>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</si>
  <si>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</si>
  <si>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</si>
  <si>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</si>
  <si>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</si>
  <si>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</si>
  <si>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</si>
  <si>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</si>
  <si>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</si>
  <si>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</si>
  <si>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</si>
  <si>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</si>
  <si>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</si>
  <si>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</si>
  <si>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</si>
  <si>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</si>
  <si>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</si>
  <si>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</si>
  <si>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</si>
  <si>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</si>
  <si>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</si>
  <si>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</si>
  <si>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</si>
  <si>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</si>
  <si>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</si>
  <si>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</si>
  <si>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</si>
  <si>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</si>
  <si>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</si>
  <si>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</si>
  <si>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</si>
  <si>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</si>
  <si>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</si>
  <si>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</si>
  <si>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</si>
  <si>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</si>
  <si>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</si>
  <si>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</si>
  <si>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</si>
  <si>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</si>
  <si>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</si>
  <si>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</si>
  <si>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</si>
  <si>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</si>
  <si>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</si>
  <si>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</si>
  <si>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</si>
  <si>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</si>
  <si>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</si>
  <si>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</si>
  <si>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</si>
  <si>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</si>
  <si>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</si>
  <si>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</si>
  <si>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</si>
  <si>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</si>
  <si>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</si>
  <si>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</si>
  <si>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</si>
  <si>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</si>
  <si>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</si>
  <si>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</si>
  <si>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</si>
  <si>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</si>
  <si>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</si>
  <si>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</si>
  <si>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</si>
  <si>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</si>
  <si>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</si>
  <si>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</si>
  <si>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</si>
  <si>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</si>
  <si>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</si>
  <si>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</si>
  <si>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</si>
  <si>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</si>
  <si>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</si>
  <si>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</si>
  <si>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</si>
  <si>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</si>
  <si>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</si>
  <si>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</si>
  <si>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</si>
  <si>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</si>
  <si>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</si>
  <si>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</si>
  <si>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</si>
  <si>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</si>
  <si>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</si>
  <si>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</si>
  <si>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</si>
  <si>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</si>
  <si>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</si>
  <si>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</si>
  <si>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</si>
  <si>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</si>
  <si>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</si>
  <si>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</si>
  <si>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</si>
  <si>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</si>
  <si>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</si>
  <si>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</si>
  <si>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</si>
  <si>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</si>
  <si>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</si>
  <si>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</si>
  <si>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</si>
  <si>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</si>
  <si>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</si>
  <si>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</si>
  <si>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</si>
  <si>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</si>
  <si>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</si>
  <si>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</si>
  <si>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</si>
  <si>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</si>
  <si>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</si>
  <si>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</si>
  <si>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</si>
  <si>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</si>
  <si>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</si>
  <si>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</si>
  <si>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</si>
  <si>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</si>
  <si>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</si>
  <si>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</si>
  <si>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</si>
  <si>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</si>
  <si>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</si>
  <si>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</si>
  <si>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</si>
  <si>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</si>
  <si>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</si>
  <si>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</si>
  <si>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</si>
  <si>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</si>
  <si>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</si>
  <si>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</si>
  <si>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</si>
  <si>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</si>
  <si>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</si>
  <si>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</si>
  <si>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</si>
  <si>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</si>
  <si>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</si>
  <si>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</si>
  <si>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</si>
  <si>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</si>
  <si>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</si>
  <si>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</si>
  <si>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</si>
  <si>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</si>
  <si>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</si>
  <si>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</si>
  <si>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</si>
  <si>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</si>
  <si>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</si>
  <si>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</si>
  <si>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</si>
  <si>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</si>
  <si>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</si>
  <si>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</si>
  <si>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</si>
  <si>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</si>
  <si>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</si>
  <si>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</si>
  <si>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</si>
  <si>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</si>
  <si>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</si>
  <si>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</si>
  <si>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</si>
  <si>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</si>
  <si>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</si>
  <si>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</si>
  <si>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</si>
  <si>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</si>
  <si>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</si>
  <si>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</si>
  <si>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</si>
  <si>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</si>
  <si>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</si>
  <si>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</si>
  <si>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</si>
  <si>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</si>
  <si>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</si>
  <si>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</si>
  <si>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</si>
  <si>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</si>
  <si>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</si>
  <si>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</si>
  <si>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</si>
  <si>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</si>
  <si>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</si>
  <si>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</si>
  <si>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</si>
  <si>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</si>
  <si>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</si>
  <si>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</si>
  <si>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</si>
  <si>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</si>
  <si>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</si>
  <si>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</si>
  <si>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</si>
  <si>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</si>
  <si>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</si>
  <si>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</si>
  <si>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</si>
  <si>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</si>
  <si>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</si>
  <si>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</si>
  <si>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</si>
  <si>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</si>
  <si>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</si>
  <si>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</si>
  <si>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</si>
  <si>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</si>
  <si>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</si>
  <si>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</si>
  <si>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</si>
  <si>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</si>
  <si>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</si>
  <si>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</si>
  <si>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</si>
  <si>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</si>
  <si>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</si>
  <si>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</si>
  <si>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</si>
  <si>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</si>
  <si>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</si>
  <si>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</si>
  <si>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</si>
  <si>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</si>
  <si>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</si>
  <si>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</si>
  <si>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</si>
  <si>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</si>
  <si>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</si>
  <si>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</si>
  <si>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</si>
  <si>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</si>
  <si>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</si>
  <si>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</si>
  <si>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</si>
  <si>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</si>
  <si>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</si>
  <si>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</si>
  <si>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</si>
  <si>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</si>
  <si>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</si>
  <si>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</si>
  <si>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</si>
  <si>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</si>
  <si>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</si>
  <si>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</si>
  <si>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</si>
  <si>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</si>
  <si>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</si>
  <si>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</si>
  <si>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</si>
  <si>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</si>
  <si>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</si>
  <si>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</si>
  <si>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</si>
  <si>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</si>
  <si>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</si>
  <si>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</si>
  <si>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</si>
  <si>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</si>
  <si>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</si>
  <si>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</si>
  <si>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</si>
  <si>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</si>
  <si>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</si>
  <si>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</si>
  <si>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</si>
  <si>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</si>
  <si>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</si>
  <si>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</si>
  <si>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</si>
  <si>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</si>
  <si>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</si>
  <si>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</si>
  <si>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</si>
  <si>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</si>
  <si>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</si>
  <si>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</si>
  <si>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</si>
  <si>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</si>
  <si>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</si>
  <si>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</si>
  <si>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</si>
  <si>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</si>
  <si>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</si>
  <si>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</si>
  <si>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</si>
  <si>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</si>
  <si>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</si>
  <si>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</si>
  <si>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</si>
  <si>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</si>
  <si>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</si>
  <si>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</si>
  <si>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</si>
  <si>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</si>
  <si>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</si>
  <si>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</si>
  <si>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</si>
  <si>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</si>
  <si>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</si>
  <si>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</si>
  <si>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</si>
  <si>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</si>
  <si>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</si>
  <si>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</si>
  <si>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</si>
  <si>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</si>
  <si>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</si>
  <si>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</si>
  <si>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</si>
  <si>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</si>
  <si>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</si>
  <si>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</si>
  <si>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</si>
  <si>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</si>
  <si>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</si>
  <si>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</si>
  <si>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</si>
  <si>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</si>
  <si>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</si>
  <si>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</si>
  <si>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</si>
  <si>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</si>
  <si>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</si>
  <si>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</si>
  <si>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</si>
  <si>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</si>
  <si>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</si>
  <si>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</si>
  <si>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</si>
  <si>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</si>
  <si>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</si>
  <si>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</si>
  <si>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</si>
  <si>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</si>
  <si>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</si>
  <si>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</si>
  <si>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</si>
  <si>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</si>
  <si>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</si>
  <si>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</si>
  <si>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</si>
  <si>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</si>
  <si>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</si>
  <si>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</si>
  <si>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</si>
  <si>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</si>
  <si>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</si>
  <si>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</si>
  <si>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</si>
  <si>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</si>
  <si>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</si>
  <si>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</si>
  <si>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</si>
  <si>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</si>
  <si>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</si>
  <si>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</si>
  <si>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</si>
  <si>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</si>
  <si>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</si>
  <si>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</si>
  <si>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</si>
  <si>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</si>
  <si>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</si>
  <si>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</si>
  <si>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</si>
  <si>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</si>
  <si>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</si>
  <si>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</si>
  <si>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</si>
  <si>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</si>
  <si>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</si>
  <si>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</si>
  <si>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</si>
  <si>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</si>
  <si>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</si>
  <si>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</si>
  <si>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</si>
  <si>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</si>
  <si>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</si>
  <si>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</si>
  <si>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</si>
  <si>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</si>
  <si>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</si>
  <si>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</si>
  <si>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</si>
  <si>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</si>
  <si>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</si>
  <si>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</si>
  <si>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</si>
  <si>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</si>
  <si>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</si>
  <si>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</si>
  <si>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</si>
  <si>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</si>
  <si>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</si>
  <si>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</si>
  <si>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</si>
  <si>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</si>
  <si>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</si>
  <si>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</si>
  <si>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</si>
  <si>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</si>
  <si>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</si>
  <si>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</si>
  <si>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</si>
  <si>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</si>
  <si>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</si>
  <si>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</si>
  <si>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</si>
  <si>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</si>
  <si>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</si>
  <si>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</si>
  <si>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</si>
  <si>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</si>
  <si>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</si>
  <si>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</si>
  <si>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</si>
  <si>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</si>
  <si>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</si>
  <si>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</si>
  <si>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</si>
  <si>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</si>
  <si>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</si>
  <si>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</si>
  <si>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</si>
  <si>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</si>
  <si>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</si>
  <si>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</si>
  <si>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</si>
  <si>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</si>
  <si>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</si>
  <si>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</si>
  <si>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</si>
  <si>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</si>
  <si>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</si>
  <si>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</si>
  <si>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</si>
  <si>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</si>
  <si>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</si>
  <si>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</si>
  <si>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</si>
  <si>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</si>
  <si>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</si>
  <si>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</si>
  <si>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</si>
  <si>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</si>
  <si>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</si>
  <si>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</si>
  <si>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</si>
  <si>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</si>
  <si>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</si>
  <si>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</si>
  <si>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</si>
  <si>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</si>
  <si>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</si>
  <si>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</si>
  <si>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</si>
  <si>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</si>
  <si>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</si>
  <si>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</si>
  <si>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</si>
  <si>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</si>
  <si>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</si>
  <si>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</si>
  <si>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</si>
  <si>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</si>
  <si>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</si>
  <si>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</si>
  <si>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</si>
  <si>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</si>
  <si>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</si>
  <si>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</si>
  <si>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</si>
  <si>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</si>
  <si>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</si>
  <si>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</si>
  <si>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</si>
  <si>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</si>
  <si>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</si>
  <si>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</si>
  <si>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</si>
  <si>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</si>
  <si>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</si>
  <si>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</si>
  <si>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</si>
  <si>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</si>
  <si>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</si>
  <si>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</si>
  <si>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</si>
  <si>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</si>
  <si>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</si>
  <si>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</si>
  <si>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</si>
  <si>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</si>
  <si>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</si>
  <si>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</si>
  <si>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</si>
  <si>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</si>
  <si>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</si>
  <si>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</si>
  <si>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</si>
  <si>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</si>
  <si>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</si>
  <si>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</si>
  <si>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</si>
  <si>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</si>
  <si>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</si>
  <si>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</si>
  <si>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</si>
  <si>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</si>
  <si>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</si>
  <si>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</si>
  <si>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</si>
  <si>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</si>
  <si>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</si>
  <si>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</si>
  <si>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</si>
  <si>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</si>
  <si>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</si>
  <si>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</si>
  <si>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</si>
  <si>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</si>
  <si>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</si>
  <si>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</si>
  <si>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</si>
  <si>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</si>
  <si>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</si>
  <si>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</si>
  <si>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</si>
  <si>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</si>
  <si>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</si>
  <si>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</si>
  <si>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</si>
  <si>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</si>
  <si>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</si>
  <si>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</si>
  <si>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</si>
  <si>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</si>
  <si>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</si>
  <si>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</si>
  <si>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</si>
  <si>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</si>
  <si>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</si>
  <si>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</si>
  <si>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</si>
  <si>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</si>
  <si>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</si>
  <si>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</si>
  <si>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</si>
  <si>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</si>
  <si>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</si>
  <si>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</si>
  <si>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</si>
  <si>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</si>
  <si>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</si>
  <si>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</si>
  <si>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</si>
  <si>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</si>
  <si>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</si>
  <si>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</si>
  <si>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</si>
  <si>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</si>
  <si>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</si>
  <si>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</si>
  <si>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</si>
  <si>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</si>
  <si>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</si>
  <si>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</si>
  <si>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</si>
  <si>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</si>
  <si>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</si>
  <si>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</si>
  <si>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</si>
  <si>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</si>
  <si>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</si>
  <si>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</si>
  <si>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</si>
  <si>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</si>
  <si>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</si>
  <si>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</si>
  <si>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</si>
  <si>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</si>
  <si>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</si>
  <si>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</si>
  <si>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</si>
  <si>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</si>
  <si>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</si>
  <si>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</si>
  <si>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</si>
  <si>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</si>
  <si>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</si>
  <si>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</si>
  <si>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</si>
  <si>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</si>
  <si>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</si>
  <si>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</si>
  <si>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</si>
  <si>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</si>
  <si>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</si>
  <si>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</si>
  <si>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</si>
  <si>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</si>
  <si>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</si>
  <si>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</si>
  <si>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</si>
  <si>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</si>
  <si>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</si>
  <si>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</si>
  <si>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</si>
  <si>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</si>
  <si>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</si>
  <si>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</si>
  <si>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</si>
  <si>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</si>
  <si>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</si>
  <si>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</si>
  <si>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</si>
  <si>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</si>
  <si>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</si>
  <si>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</si>
  <si>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</si>
  <si>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</si>
  <si>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</si>
  <si>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</si>
  <si>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</si>
  <si>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</si>
  <si>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</si>
  <si>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</si>
  <si>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</si>
  <si>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</si>
  <si>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</si>
  <si>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</si>
  <si>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</si>
  <si>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</si>
  <si>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</si>
  <si>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</si>
  <si>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</si>
  <si>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</si>
  <si>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</si>
  <si>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</si>
  <si>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</si>
  <si>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</si>
  <si>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</si>
  <si>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</si>
  <si>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</si>
  <si>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</si>
  <si>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</si>
  <si>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</si>
  <si>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</si>
  <si>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</si>
  <si>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</si>
  <si>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</si>
  <si>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</si>
  <si>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</si>
  <si>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</si>
  <si>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</si>
  <si>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</si>
  <si>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</si>
  <si>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</si>
  <si>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</si>
  <si>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</si>
  <si>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</si>
  <si>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</si>
  <si>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</si>
  <si>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</si>
  <si>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</si>
  <si>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</si>
  <si>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</si>
  <si>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</si>
  <si>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</si>
  <si>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</si>
  <si>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</si>
  <si>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</si>
  <si>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</si>
  <si>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</si>
  <si>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</si>
  <si>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</si>
  <si>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</si>
  <si>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</si>
  <si>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</si>
  <si>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</si>
  <si>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</si>
  <si>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</si>
  <si>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</si>
  <si>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</si>
  <si>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</si>
  <si>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</si>
  <si>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</si>
  <si>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</si>
  <si>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</si>
  <si>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</si>
  <si>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</si>
  <si>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</si>
  <si>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</si>
  <si>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</si>
  <si>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</si>
  <si>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</si>
  <si>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</si>
  <si>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</si>
  <si>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</si>
  <si>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</si>
  <si>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</si>
  <si>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</si>
  <si>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</si>
  <si>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</si>
  <si>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</si>
  <si>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</si>
  <si>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</si>
  <si>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</si>
  <si>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</si>
  <si>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</si>
  <si>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</si>
  <si>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</si>
  <si>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</si>
  <si>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</si>
  <si>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</si>
  <si>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</si>
  <si>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</si>
  <si>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</si>
  <si>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</si>
  <si>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</si>
  <si>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</si>
  <si>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</si>
  <si>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</si>
  <si>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</si>
  <si>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</si>
  <si>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</si>
  <si>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</si>
  <si>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</si>
  <si>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</si>
  <si>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</si>
  <si>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</si>
  <si>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</si>
  <si>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</si>
  <si>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</si>
  <si>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</si>
  <si>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</si>
  <si>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</si>
  <si>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</si>
  <si>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</si>
  <si>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</si>
  <si>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</si>
  <si>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</si>
  <si>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</si>
  <si>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</si>
  <si>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</si>
  <si>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</si>
  <si>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</si>
  <si>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</si>
  <si>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</si>
  <si>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</si>
  <si>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</si>
  <si>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</si>
  <si>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</si>
  <si>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</si>
  <si>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</si>
  <si>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</si>
  <si>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</si>
  <si>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</si>
  <si>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</si>
  <si>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</si>
  <si>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</si>
  <si>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</si>
  <si>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</si>
  <si>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</si>
  <si>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</si>
  <si>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</si>
  <si>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</si>
  <si>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</si>
  <si>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</si>
  <si>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</si>
  <si>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</si>
  <si>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</si>
  <si>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</si>
  <si>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</si>
  <si>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</si>
  <si>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</si>
  <si>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</si>
  <si>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</si>
  <si>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</si>
  <si>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</si>
  <si>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</si>
  <si>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</si>
  <si>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</si>
  <si>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</si>
  <si>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</si>
  <si>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</si>
  <si>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</si>
  <si>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</si>
  <si>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</si>
  <si>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</si>
  <si>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</si>
  <si>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</si>
  <si>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</si>
  <si>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</si>
  <si>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</si>
  <si>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</si>
  <si>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</si>
  <si>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</si>
  <si>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</si>
  <si>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</si>
  <si>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</si>
  <si>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</si>
  <si>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</si>
  <si>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</si>
  <si>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</si>
  <si>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</si>
  <si>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</si>
  <si>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</si>
  <si>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</si>
  <si>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</si>
  <si>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</si>
  <si>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</si>
  <si>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</si>
  <si>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</si>
  <si>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</si>
  <si>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</si>
  <si>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</si>
  <si>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</si>
  <si>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</si>
  <si>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</si>
  <si>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</si>
  <si>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</si>
  <si>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</si>
  <si>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</si>
  <si>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</si>
  <si>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</si>
  <si>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</si>
  <si>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</si>
  <si>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</si>
  <si>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</si>
  <si>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</si>
  <si>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</si>
  <si>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</si>
  <si>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</si>
  <si>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</si>
  <si>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</si>
  <si>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</si>
  <si>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</si>
  <si>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</si>
  <si>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</si>
  <si>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</si>
  <si>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</si>
  <si>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</si>
  <si>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</si>
  <si>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</si>
  <si>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</si>
  <si>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</si>
  <si>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</si>
  <si>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</si>
  <si>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</si>
  <si>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</si>
  <si>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</si>
  <si>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</si>
  <si>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</si>
  <si>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</si>
  <si>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</si>
  <si>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</si>
  <si>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</si>
  <si>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</si>
  <si>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</si>
  <si>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</si>
  <si>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</si>
  <si>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</si>
  <si>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</si>
  <si>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</si>
  <si>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</si>
  <si>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</si>
  <si>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</si>
  <si>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</si>
  <si>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</si>
  <si>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</si>
  <si>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</si>
  <si>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</si>
  <si>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</si>
  <si>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</si>
  <si>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</si>
  <si>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</si>
  <si>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</si>
  <si>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</si>
  <si>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</si>
  <si>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</si>
  <si>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</si>
  <si>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</si>
  <si>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</si>
  <si>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</si>
  <si>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</si>
  <si>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</si>
  <si>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</si>
  <si>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</si>
  <si>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</si>
  <si>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</si>
  <si>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</si>
  <si>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</si>
  <si>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</si>
  <si>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</si>
  <si>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</si>
  <si>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</si>
  <si>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</si>
  <si>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</si>
  <si>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</si>
  <si>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</si>
  <si>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</si>
  <si>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</si>
  <si>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</si>
  <si>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</si>
  <si>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</si>
  <si>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</si>
  <si>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</si>
  <si>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</si>
  <si>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</si>
  <si>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</si>
  <si>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</si>
  <si>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</si>
  <si>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</si>
  <si>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</si>
  <si>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</si>
  <si>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</si>
  <si>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</si>
  <si>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</si>
  <si>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</si>
  <si>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</si>
  <si>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</si>
  <si>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</si>
  <si>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</si>
  <si>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</si>
  <si>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</si>
  <si>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</si>
  <si>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</si>
  <si>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</si>
  <si>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</si>
  <si>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</si>
  <si>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</si>
  <si>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</si>
  <si>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</si>
  <si>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</si>
  <si>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</si>
  <si>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</si>
  <si>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</si>
  <si>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</si>
  <si>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</si>
  <si>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</si>
  <si>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</si>
  <si>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</si>
  <si>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</si>
  <si>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</si>
  <si>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</si>
  <si>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</si>
  <si>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</si>
  <si>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</si>
  <si>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</si>
  <si>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</si>
  <si>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</si>
  <si>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</si>
  <si>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</si>
  <si>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</si>
  <si>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</si>
  <si>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</si>
  <si>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</si>
  <si>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</si>
  <si>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</si>
  <si>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</si>
  <si>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</si>
  <si>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</si>
  <si>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</si>
  <si>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</si>
  <si>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</si>
  <si>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</si>
  <si>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</si>
  <si>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</si>
  <si>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</si>
  <si>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</si>
  <si>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</si>
  <si>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</si>
  <si>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</si>
  <si>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</si>
  <si>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</si>
  <si>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</si>
  <si>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</si>
  <si>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</si>
  <si>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</si>
  <si>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</si>
  <si>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</si>
  <si>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</si>
  <si>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</si>
  <si>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</si>
  <si>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</si>
  <si>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</si>
  <si>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</si>
  <si>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</si>
  <si>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</si>
  <si>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</si>
  <si>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</si>
  <si>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</si>
  <si>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</si>
  <si>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</si>
  <si>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</si>
  <si>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</si>
  <si>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</si>
  <si>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</si>
  <si>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</si>
  <si>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</si>
  <si>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</si>
  <si>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</si>
  <si>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</si>
  <si>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</si>
  <si>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</si>
  <si>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</si>
  <si>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</si>
  <si>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</si>
  <si>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</si>
  <si>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</si>
  <si>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</si>
  <si>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</si>
  <si>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</si>
  <si>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</si>
  <si>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</si>
  <si>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</si>
  <si>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</si>
  <si>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</si>
  <si>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</si>
  <si>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</si>
  <si>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</si>
  <si>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</si>
  <si>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</si>
  <si>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</si>
  <si>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</si>
  <si>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</si>
  <si>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</si>
  <si>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</si>
  <si>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</si>
  <si>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</si>
  <si>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</si>
  <si>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</si>
  <si>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</si>
  <si>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</si>
  <si>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</si>
  <si>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</si>
  <si>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</si>
  <si>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</si>
  <si>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</si>
  <si>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</si>
  <si>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</si>
  <si>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</si>
  <si>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</si>
  <si>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</si>
  <si>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</si>
  <si>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</si>
  <si>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</si>
  <si>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</si>
  <si>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</si>
  <si>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</si>
  <si>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</si>
  <si>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</si>
  <si>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</si>
  <si>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</si>
  <si>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</si>
  <si>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</si>
  <si>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</si>
  <si>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</si>
  <si>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</si>
  <si>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</si>
  <si>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</si>
  <si>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</si>
  <si>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</si>
  <si>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</si>
  <si>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</si>
  <si>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</si>
  <si>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</si>
  <si>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</si>
  <si>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</si>
  <si>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</si>
  <si>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</si>
  <si>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</si>
  <si>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</si>
  <si>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</si>
  <si>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</si>
  <si>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</si>
  <si>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</si>
  <si>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</si>
  <si>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</si>
  <si>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</si>
  <si>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</si>
  <si>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</si>
  <si>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</si>
  <si>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</si>
  <si>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</si>
  <si>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</si>
  <si>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</si>
  <si>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</si>
  <si>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</si>
  <si>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</si>
  <si>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</si>
  <si>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</si>
  <si>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</si>
  <si>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</si>
  <si>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</si>
  <si>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</si>
  <si>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</si>
  <si>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</si>
  <si>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</si>
  <si>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</si>
  <si>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</si>
  <si>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</si>
  <si>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</si>
  <si>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</si>
  <si>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</si>
  <si>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</si>
  <si>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</si>
  <si>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</si>
  <si>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</si>
  <si>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</si>
  <si>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</si>
  <si>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</si>
  <si>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</si>
  <si>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</si>
  <si>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</si>
  <si>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</si>
  <si>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</si>
  <si>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</si>
  <si>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</si>
  <si>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</si>
  <si>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</si>
  <si>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</si>
  <si>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</si>
  <si>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</si>
  <si>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</si>
  <si>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</si>
  <si>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</si>
  <si>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</si>
  <si>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</si>
  <si>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</si>
  <si>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</si>
  <si>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</si>
  <si>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</si>
  <si>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</si>
  <si>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</si>
  <si>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</si>
  <si>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</si>
  <si>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</si>
  <si>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</si>
  <si>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</si>
  <si>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</si>
  <si>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</si>
  <si>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</si>
  <si>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</si>
  <si>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</si>
  <si>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</si>
  <si>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</si>
  <si>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</si>
  <si>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</si>
  <si>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</si>
  <si>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</si>
  <si>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</si>
  <si>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</si>
  <si>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</si>
  <si>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</si>
  <si>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</si>
  <si>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</si>
  <si>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</si>
  <si>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</si>
  <si>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</si>
  <si>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</si>
  <si>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</si>
  <si>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</si>
  <si>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</si>
  <si>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</si>
  <si>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</si>
  <si>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</si>
  <si>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</si>
  <si>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</si>
  <si>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</si>
  <si>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</si>
  <si>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</si>
  <si>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</si>
  <si>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</si>
  <si>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</si>
  <si>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</si>
  <si>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</si>
  <si>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</si>
  <si>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</si>
  <si>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</si>
  <si>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</si>
  <si>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</si>
  <si>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</si>
  <si>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</si>
  <si>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</si>
  <si>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</si>
  <si>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</si>
  <si>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</si>
  <si>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</si>
  <si>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</si>
  <si>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</si>
  <si>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</si>
  <si>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</si>
  <si>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</si>
  <si>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</si>
  <si>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</si>
  <si>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</si>
  <si>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</si>
  <si>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</si>
  <si>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</si>
  <si>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</si>
  <si>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</si>
  <si>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</si>
  <si>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</si>
  <si>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</si>
  <si>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</si>
  <si>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</si>
  <si>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</si>
  <si>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</si>
  <si>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</si>
  <si>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</si>
  <si>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</si>
  <si>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</si>
  <si>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</si>
  <si>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</si>
  <si>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</si>
  <si>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</si>
  <si>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</si>
  <si>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</si>
  <si>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</si>
  <si>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</si>
  <si>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</si>
  <si>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</si>
  <si>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</si>
  <si>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</si>
  <si>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</si>
  <si>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</si>
  <si>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</si>
  <si>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</si>
  <si>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</si>
  <si>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</si>
  <si>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</si>
  <si>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</si>
  <si>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</si>
  <si>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</si>
  <si>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</si>
  <si>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</si>
  <si>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</si>
  <si>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</si>
  <si>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</si>
  <si>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</si>
  <si>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</si>
  <si>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</si>
  <si>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</si>
  <si>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</si>
  <si>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</si>
  <si>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</si>
  <si>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</si>
  <si>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</si>
  <si>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</si>
  <si>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</si>
  <si>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</si>
  <si>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</si>
  <si>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</si>
  <si>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</si>
  <si>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</si>
  <si>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</si>
  <si>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</si>
  <si>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</si>
  <si>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</si>
  <si>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</si>
  <si>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</si>
  <si>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</si>
  <si>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</si>
  <si>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</si>
  <si>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</si>
  <si>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</si>
  <si>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</si>
  <si>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</si>
  <si>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</si>
  <si>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</si>
  <si>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</si>
  <si>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</si>
  <si>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</si>
  <si>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</si>
  <si>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</si>
  <si>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</si>
  <si>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</si>
  <si>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</si>
  <si>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</si>
  <si>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</si>
  <si>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</si>
  <si>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</si>
  <si>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</si>
  <si>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</si>
  <si>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</si>
  <si>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</si>
  <si>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</si>
  <si>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</si>
  <si>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</si>
  <si>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</si>
  <si>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</si>
  <si>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</si>
  <si>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</si>
  <si>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</si>
  <si>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</si>
  <si>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</si>
  <si>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</si>
  <si>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</si>
  <si>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</si>
  <si>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</si>
  <si>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</si>
  <si>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</si>
  <si>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</si>
  <si>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</si>
  <si>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</si>
  <si>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</si>
  <si>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</si>
  <si>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</si>
  <si>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</si>
  <si>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</si>
  <si>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</si>
  <si>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</si>
  <si>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</si>
  <si>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</si>
  <si>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</si>
  <si>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</si>
  <si>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</si>
  <si>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</si>
  <si>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</si>
  <si>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</si>
  <si>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</si>
  <si>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</si>
  <si>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</si>
  <si>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</si>
  <si>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</si>
  <si>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</si>
  <si>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</si>
  <si>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</si>
  <si>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</si>
  <si>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</si>
  <si>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</si>
  <si>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</si>
  <si>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</si>
  <si>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</si>
  <si>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</si>
  <si>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</si>
  <si>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</si>
  <si>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</si>
  <si>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</si>
  <si>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</si>
  <si>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</si>
  <si>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</si>
  <si>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</si>
  <si>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</si>
  <si>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</si>
  <si>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</si>
  <si>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</si>
  <si>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</si>
  <si>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</si>
  <si>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</si>
  <si>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</si>
  <si>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</si>
  <si>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</si>
  <si>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</si>
  <si>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</si>
  <si>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</si>
  <si>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</si>
  <si>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</si>
  <si>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</si>
  <si>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</si>
  <si>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</si>
  <si>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</si>
  <si>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</si>
  <si>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</si>
  <si>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</si>
  <si>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</si>
  <si>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</si>
  <si>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</si>
  <si>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</si>
  <si>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</si>
  <si>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</si>
  <si>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</si>
  <si>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</si>
  <si>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</si>
  <si>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</si>
  <si>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</si>
  <si>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</si>
  <si>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</si>
  <si>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</si>
  <si>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</si>
  <si>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</si>
  <si>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</si>
  <si>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</si>
  <si>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</si>
  <si>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</si>
  <si>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</si>
  <si>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</si>
  <si>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</si>
  <si>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</si>
  <si>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</si>
  <si>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</si>
  <si>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</si>
  <si>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</si>
  <si>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</si>
  <si>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</si>
  <si>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</si>
  <si>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</si>
  <si>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</si>
  <si>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</si>
  <si>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</si>
  <si>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</si>
  <si>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</si>
  <si>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</si>
  <si>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</si>
  <si>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</si>
  <si>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</si>
  <si>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</si>
  <si>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</si>
  <si>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</si>
  <si>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</si>
  <si>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</si>
  <si>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</si>
  <si>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</si>
  <si>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</si>
  <si>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</si>
  <si>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</si>
  <si>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</si>
  <si>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</si>
  <si>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</si>
  <si>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</si>
  <si>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</si>
  <si>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</si>
  <si>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</si>
  <si>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</si>
  <si>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</si>
  <si>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</si>
  <si>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</si>
  <si>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</si>
  <si>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</si>
  <si>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</si>
  <si>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</si>
  <si>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</si>
  <si>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</si>
  <si>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</si>
  <si>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</si>
  <si>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</si>
  <si>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</si>
  <si>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</si>
  <si>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</si>
  <si>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</si>
  <si>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</si>
  <si>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</si>
  <si>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</si>
  <si>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</si>
  <si>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</si>
  <si>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</si>
  <si>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</si>
  <si>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</si>
  <si>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</si>
  <si>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</si>
  <si>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</si>
  <si>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</si>
  <si>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</si>
  <si>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</si>
  <si>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</si>
  <si>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</si>
  <si>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</si>
  <si>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</si>
  <si>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</si>
  <si>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</si>
  <si>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</si>
  <si>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</si>
  <si>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</si>
  <si>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</si>
  <si>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</si>
  <si>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</si>
  <si>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</si>
  <si>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</si>
  <si>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</si>
  <si>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</si>
  <si>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</si>
  <si>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</si>
  <si>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</si>
  <si>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</si>
  <si>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</si>
  <si>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</si>
  <si>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</si>
  <si>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</si>
  <si>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</si>
  <si>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</si>
  <si>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</si>
  <si>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</si>
  <si>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</si>
  <si>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</si>
  <si>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</si>
  <si>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</si>
  <si>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</si>
  <si>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</si>
  <si>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</si>
  <si>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</si>
  <si>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</si>
  <si>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</si>
  <si>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</si>
  <si>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</si>
  <si>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</si>
  <si>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</si>
  <si>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</si>
  <si>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</si>
  <si>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</si>
  <si>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</si>
  <si>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</si>
  <si>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</si>
  <si>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</si>
  <si>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</si>
  <si>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</si>
  <si>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</si>
  <si>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</si>
  <si>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</si>
  <si>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</si>
  <si>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</si>
  <si>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</si>
  <si>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</si>
  <si>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</si>
  <si>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</si>
  <si>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</si>
  <si>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</si>
  <si>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</si>
  <si>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</si>
  <si>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</si>
  <si>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</si>
  <si>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</si>
  <si>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</si>
  <si>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</si>
  <si>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</si>
  <si>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</si>
  <si>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</si>
  <si>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</si>
  <si>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</si>
  <si>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</si>
  <si>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</si>
  <si>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</si>
  <si>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</si>
  <si>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</si>
  <si>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</si>
  <si>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</si>
  <si>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</si>
  <si>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</si>
  <si>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</si>
  <si>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</si>
  <si>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</si>
  <si>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</si>
  <si>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</si>
  <si>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</si>
  <si>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</si>
  <si>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</si>
  <si>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</si>
  <si>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</si>
  <si>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</si>
  <si>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</si>
  <si>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</si>
  <si>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</si>
  <si>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</si>
  <si>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</si>
  <si>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</si>
  <si>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</si>
  <si>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</si>
  <si>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</si>
  <si>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</si>
  <si>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</si>
  <si>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</si>
  <si>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</si>
  <si>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</si>
  <si>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</si>
  <si>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</si>
  <si>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</si>
  <si>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</si>
  <si>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</si>
  <si>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</si>
  <si>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</si>
  <si>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</si>
  <si>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</si>
  <si>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</si>
  <si>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</si>
  <si>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</si>
  <si>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</si>
  <si>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</si>
  <si>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</si>
  <si>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</si>
  <si>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</si>
  <si>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</si>
  <si>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</si>
  <si>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</si>
  <si>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</si>
  <si>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</si>
  <si>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</si>
  <si>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</si>
  <si>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</si>
  <si>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</si>
  <si>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</si>
  <si>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</si>
  <si>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</si>
  <si>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</si>
  <si>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</si>
  <si>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</si>
  <si>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</si>
  <si>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</si>
  <si>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</si>
  <si>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</si>
  <si>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</si>
  <si>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</si>
  <si>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</si>
  <si>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</si>
  <si>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</si>
  <si>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</si>
  <si>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</si>
  <si>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</si>
  <si>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</si>
  <si>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</si>
  <si>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</si>
  <si>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</si>
  <si>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</si>
  <si>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</si>
  <si>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</si>
  <si>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</si>
  <si>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</si>
  <si>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</si>
  <si>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</si>
  <si>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</si>
  <si>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</si>
  <si>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</si>
  <si>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</si>
  <si>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</si>
  <si>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</si>
  <si>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</si>
  <si>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</si>
  <si>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</si>
  <si>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</si>
  <si>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</si>
  <si>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</si>
  <si>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</si>
  <si>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</si>
  <si>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</si>
  <si>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</si>
  <si>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</si>
  <si>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</si>
  <si>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</si>
  <si>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</si>
  <si>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</si>
  <si>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</si>
  <si>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</si>
  <si>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</si>
  <si>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</si>
  <si>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</si>
  <si>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</si>
  <si>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</si>
  <si>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</si>
  <si>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</si>
  <si>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</si>
  <si>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</si>
  <si>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</si>
  <si>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</si>
  <si>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</si>
  <si>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</si>
  <si>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</si>
  <si>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</si>
  <si>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</si>
  <si>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</si>
  <si>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</si>
  <si>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</si>
  <si>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</si>
  <si>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</si>
  <si>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</si>
  <si>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</si>
  <si>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</si>
  <si>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</si>
  <si>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</si>
  <si>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</si>
  <si>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</si>
  <si>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</si>
  <si>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</si>
  <si>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</si>
  <si>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</si>
  <si>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</si>
  <si>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</si>
  <si>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</si>
  <si>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</si>
  <si>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</si>
  <si>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</si>
  <si>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</si>
  <si>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</si>
  <si>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</si>
  <si>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</si>
  <si>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</si>
  <si>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</si>
  <si>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</si>
  <si>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</si>
  <si>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</si>
  <si>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</si>
  <si>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</si>
  <si>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</si>
  <si>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</si>
  <si>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</si>
  <si>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</si>
  <si>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</si>
  <si>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</si>
  <si>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</si>
  <si>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</si>
  <si>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</si>
  <si>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</si>
  <si>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</si>
  <si>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</si>
  <si>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</si>
  <si>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</si>
  <si>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</si>
  <si>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</si>
  <si>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</si>
  <si>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</si>
  <si>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</si>
  <si>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</si>
  <si>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</si>
  <si>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</si>
  <si>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</si>
  <si>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</si>
  <si>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</si>
  <si>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</si>
  <si>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</si>
  <si>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</si>
  <si>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</si>
  <si>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</si>
  <si>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</si>
  <si>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</si>
  <si>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</si>
  <si>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</si>
  <si>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</si>
  <si>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</si>
  <si>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</si>
  <si>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</si>
  <si>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</si>
  <si>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</si>
  <si>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</si>
  <si>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</si>
  <si>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</si>
  <si>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</si>
  <si>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</si>
  <si>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</si>
  <si>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</si>
  <si>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</si>
  <si>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</si>
  <si>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</si>
  <si>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</si>
  <si>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</si>
  <si>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</si>
  <si>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</si>
  <si>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</si>
  <si>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</si>
  <si>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</si>
  <si>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</si>
  <si>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</si>
  <si>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</si>
  <si>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</si>
  <si>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</si>
  <si>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</si>
  <si>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</si>
  <si>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</si>
  <si>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</si>
  <si>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</si>
  <si>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</si>
  <si>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</si>
  <si>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</si>
  <si>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</si>
  <si>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</si>
  <si>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</si>
  <si>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</si>
  <si>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</si>
  <si>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</si>
  <si>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</si>
  <si>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</si>
  <si>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</si>
  <si>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</si>
  <si>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</si>
  <si>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</si>
  <si>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</si>
  <si>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</si>
  <si>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</si>
  <si>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</si>
  <si>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</si>
  <si>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</si>
  <si>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</si>
  <si>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</si>
  <si>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</si>
  <si>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</si>
  <si>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</si>
  <si>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</si>
  <si>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</si>
  <si>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</si>
  <si>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</si>
  <si>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</si>
  <si>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</si>
  <si>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</si>
  <si>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</si>
  <si>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</si>
  <si>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</si>
  <si>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</si>
  <si>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</si>
  <si>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</si>
  <si>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</si>
  <si>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</si>
  <si>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</si>
  <si>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</si>
  <si>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</si>
  <si>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</si>
  <si>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</si>
  <si>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</si>
  <si>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</si>
  <si>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</si>
  <si>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</si>
  <si>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</si>
  <si>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</si>
  <si>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</si>
  <si>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</si>
  <si>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</si>
  <si>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</si>
  <si>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</si>
  <si>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</si>
  <si>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</si>
  <si>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</si>
  <si>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</si>
  <si>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</si>
  <si>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</si>
  <si>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</si>
  <si>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</si>
  <si>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</si>
  <si>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</si>
  <si>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</si>
  <si>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</si>
  <si>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</si>
  <si>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</si>
  <si>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</si>
  <si>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</si>
  <si>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</si>
  <si>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</si>
  <si>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</si>
  <si>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</si>
  <si>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</si>
  <si>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</si>
  <si>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</si>
  <si>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</si>
  <si>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</si>
  <si>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</si>
  <si>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</si>
  <si>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</si>
  <si>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</si>
  <si>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</si>
  <si>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</si>
  <si>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</si>
  <si>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</si>
  <si>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</si>
  <si>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</si>
  <si>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</si>
  <si>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</si>
  <si>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</si>
  <si>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</si>
  <si>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</si>
  <si>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</si>
  <si>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</si>
  <si>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</si>
  <si>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</si>
  <si>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</si>
  <si>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</si>
  <si>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</si>
  <si>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</si>
  <si>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</si>
  <si>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</si>
  <si>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</si>
  <si>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</si>
  <si>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</si>
  <si>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</si>
  <si>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</si>
  <si>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</si>
  <si>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</si>
  <si>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</si>
  <si>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</si>
  <si>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</si>
  <si>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</si>
  <si>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</si>
  <si>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</si>
  <si>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</si>
  <si>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</si>
  <si>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</si>
  <si>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</si>
  <si>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</si>
  <si>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</si>
  <si>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</si>
  <si>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</si>
  <si>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</si>
  <si>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</si>
  <si>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</si>
  <si>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</si>
  <si>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</si>
  <si>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</si>
  <si>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</si>
  <si>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</si>
  <si>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</si>
  <si>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</si>
  <si>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</si>
  <si>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</si>
  <si>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</si>
  <si>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</si>
  <si>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</si>
  <si>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</si>
  <si>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</si>
  <si>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</si>
  <si>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</si>
  <si>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</si>
  <si>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</si>
  <si>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</si>
  <si>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</si>
  <si>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</si>
  <si>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</si>
  <si>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</si>
  <si>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</si>
  <si>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</si>
  <si>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</si>
  <si>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</si>
  <si>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</si>
  <si>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</si>
  <si>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</si>
  <si>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</si>
  <si>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</si>
  <si>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</si>
  <si>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</si>
  <si>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</si>
  <si>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</si>
  <si>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</si>
  <si>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</si>
  <si>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</si>
  <si>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</si>
  <si>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</si>
  <si>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</si>
  <si>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</si>
  <si>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</si>
  <si>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</si>
  <si>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</si>
  <si>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</si>
  <si>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</si>
  <si>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</si>
  <si>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</si>
  <si>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</si>
  <si>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</si>
  <si>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</si>
  <si>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</si>
  <si>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</si>
  <si>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</si>
  <si>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</si>
  <si>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</si>
  <si>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</si>
  <si>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</si>
  <si>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</si>
  <si>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</si>
  <si>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</si>
  <si>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</si>
  <si>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</si>
  <si>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</si>
  <si>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</si>
  <si>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</si>
  <si>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</si>
  <si>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</si>
  <si>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</si>
  <si>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</si>
  <si>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</si>
  <si>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</si>
  <si>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</si>
  <si>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</si>
  <si>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</si>
  <si>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</si>
  <si>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</si>
  <si>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</si>
  <si>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</si>
  <si>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</si>
  <si>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</si>
  <si>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</si>
  <si>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</si>
  <si>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</si>
  <si>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</si>
  <si>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</si>
  <si>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</si>
  <si>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</si>
  <si>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</si>
  <si>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</si>
  <si>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</si>
  <si>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</si>
  <si>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</si>
  <si>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</si>
  <si>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</si>
  <si>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</si>
  <si>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</si>
  <si>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</si>
  <si>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</si>
  <si>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</si>
  <si>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</si>
  <si>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</si>
  <si>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</si>
  <si>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</si>
  <si>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</si>
  <si>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</si>
  <si>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</si>
  <si>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</si>
  <si>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</si>
  <si>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</si>
  <si>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</si>
  <si>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</si>
  <si>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</si>
  <si>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</si>
  <si>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</si>
  <si>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</si>
  <si>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</si>
  <si>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</si>
  <si>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</si>
  <si>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</si>
  <si>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</si>
  <si>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</si>
  <si>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</si>
  <si>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</si>
  <si>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</si>
  <si>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</si>
  <si>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</si>
  <si>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</si>
  <si>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</si>
  <si>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</si>
  <si>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</si>
  <si>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</si>
  <si>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</si>
  <si>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</si>
  <si>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</si>
  <si>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</si>
  <si>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</si>
  <si>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</si>
  <si>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</si>
  <si>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</si>
  <si>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</si>
  <si>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</si>
  <si>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</si>
  <si>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</si>
  <si>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</si>
  <si>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</si>
  <si>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</si>
  <si>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</si>
  <si>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</si>
  <si>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</si>
  <si>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</si>
  <si>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</si>
  <si>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</si>
  <si>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</si>
  <si>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</si>
  <si>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</si>
  <si>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</si>
  <si>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</si>
  <si>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</si>
  <si>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</si>
  <si>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</si>
  <si>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</si>
  <si>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</si>
  <si>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</si>
  <si>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</si>
  <si>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</si>
  <si>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</si>
  <si>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</si>
  <si>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</si>
  <si>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</si>
  <si>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</si>
  <si>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</si>
  <si>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</si>
  <si>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</si>
  <si>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</si>
  <si>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</si>
  <si>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</si>
  <si>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</si>
  <si>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</si>
  <si>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</si>
  <si>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</si>
  <si>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</si>
  <si>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</si>
  <si>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</si>
  <si>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</si>
  <si>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</si>
  <si>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</si>
  <si>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</si>
  <si>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</si>
  <si>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</si>
  <si>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</si>
  <si>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</si>
  <si>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</si>
  <si>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</si>
  <si>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</si>
  <si>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</si>
  <si>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</si>
  <si>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</si>
  <si>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</si>
  <si>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</si>
  <si>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</si>
  <si>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</si>
  <si>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</si>
  <si>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</si>
  <si>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</si>
  <si>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</si>
  <si>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</si>
  <si>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</si>
  <si>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</si>
  <si>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</si>
  <si>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</si>
  <si>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</si>
  <si>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</si>
  <si>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</si>
  <si>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</si>
  <si>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</si>
  <si>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</si>
  <si>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</si>
  <si>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</si>
  <si>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</si>
  <si>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</si>
  <si>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</si>
  <si>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</si>
  <si>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</si>
  <si>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</si>
  <si>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</si>
  <si>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</si>
  <si>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</si>
  <si>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</si>
  <si>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</si>
  <si>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</si>
  <si>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</si>
  <si>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</si>
  <si>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</si>
  <si>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</si>
  <si>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</si>
  <si>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</si>
  <si>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</si>
  <si>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</si>
  <si>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</si>
  <si>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</si>
  <si>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</si>
  <si>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</si>
  <si>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</si>
  <si>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</si>
  <si>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</si>
  <si>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</si>
  <si>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</si>
  <si>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</si>
  <si>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</si>
  <si>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</si>
  <si>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</si>
  <si>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</si>
  <si>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</si>
  <si>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</si>
  <si>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</si>
  <si>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</si>
  <si>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</si>
  <si>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</si>
  <si>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</si>
  <si>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</si>
  <si>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</si>
  <si>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</si>
  <si>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</si>
  <si>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</si>
  <si>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</si>
  <si>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</si>
  <si>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</si>
  <si>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</si>
  <si>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</si>
  <si>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</si>
  <si>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</si>
  <si>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</si>
  <si>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</si>
  <si>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</si>
  <si>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</si>
  <si>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</si>
  <si>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</si>
  <si>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</si>
  <si>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</si>
  <si>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</si>
  <si>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</si>
  <si>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</si>
  <si>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</si>
  <si>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</si>
  <si>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</si>
  <si>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</si>
  <si>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</si>
  <si>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</si>
  <si>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</si>
  <si>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</si>
  <si>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</si>
  <si>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</si>
  <si>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</si>
  <si>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</si>
  <si>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</si>
  <si>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</si>
  <si>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</si>
  <si>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</si>
  <si>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</si>
  <si>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</si>
  <si>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</si>
  <si>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</si>
  <si>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</si>
  <si>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</si>
  <si>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</si>
  <si>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</si>
  <si>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</si>
  <si>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</si>
  <si>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</si>
  <si>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</si>
  <si>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</si>
  <si>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</si>
  <si>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</si>
  <si>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</si>
  <si>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</si>
  <si>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</si>
  <si>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</si>
  <si>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</si>
  <si>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</si>
  <si>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</si>
  <si>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</si>
  <si>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</si>
  <si>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</si>
  <si>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</si>
  <si>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</si>
  <si>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</si>
  <si>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</si>
  <si>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</si>
  <si>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</si>
  <si>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</si>
  <si>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</si>
  <si>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</si>
  <si>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</si>
  <si>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</si>
  <si>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</si>
  <si>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</si>
  <si>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</si>
  <si>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</si>
  <si>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</si>
  <si>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</si>
  <si>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</si>
  <si>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</si>
  <si>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</si>
  <si>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</si>
  <si>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</si>
  <si>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</si>
  <si>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</si>
  <si>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</si>
  <si>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</si>
  <si>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</si>
  <si>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</si>
  <si>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</si>
  <si>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</si>
  <si>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</si>
  <si>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</si>
  <si>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</si>
  <si>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</si>
  <si>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</si>
  <si>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</si>
  <si>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</si>
  <si>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</si>
  <si>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</si>
  <si>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</si>
  <si>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</si>
  <si>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</si>
  <si>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</si>
  <si>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</si>
  <si>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</si>
  <si>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</si>
  <si>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</si>
  <si>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</si>
  <si>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</si>
  <si>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</si>
  <si>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</si>
  <si>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</si>
  <si>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</si>
  <si>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</si>
  <si>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</si>
  <si>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</si>
  <si>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</si>
  <si>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</si>
  <si>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</si>
  <si>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</si>
  <si>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</si>
  <si>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</si>
  <si>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</si>
  <si>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</si>
  <si>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</si>
  <si>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</si>
  <si>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</si>
  <si>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</si>
  <si>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</si>
  <si>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</si>
  <si>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</si>
  <si>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</si>
  <si>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</si>
  <si>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</si>
  <si>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</si>
  <si>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</si>
  <si>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</si>
  <si>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</si>
  <si>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</si>
  <si>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</si>
  <si>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</si>
  <si>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</si>
  <si>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</si>
  <si>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</si>
  <si>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</si>
  <si>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</si>
  <si>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</si>
  <si>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</si>
  <si>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</si>
  <si>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</si>
  <si>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</si>
  <si>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</si>
  <si>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</si>
  <si>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</si>
  <si>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</si>
  <si>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</si>
  <si>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</si>
  <si>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</si>
  <si>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</si>
  <si>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</si>
  <si>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</si>
  <si>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</si>
  <si>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</si>
  <si>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</si>
  <si>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</si>
  <si>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</si>
  <si>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</si>
  <si>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</si>
  <si>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</si>
  <si>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</si>
  <si>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</si>
  <si>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</si>
  <si>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</si>
  <si>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</si>
  <si>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</si>
  <si>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</si>
  <si>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</si>
  <si>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</si>
  <si>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</si>
  <si>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</si>
  <si>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</si>
  <si>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</si>
  <si>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</si>
  <si>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</si>
  <si>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</si>
  <si>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</si>
  <si>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</si>
  <si>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</si>
  <si>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</si>
  <si>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</si>
  <si>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</si>
  <si>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</si>
  <si>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</si>
  <si>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</si>
  <si>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</si>
  <si>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</si>
  <si>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</si>
  <si>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</si>
  <si>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</si>
  <si>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</si>
  <si>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</si>
  <si>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</si>
  <si>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</si>
  <si>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</si>
  <si>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</si>
  <si>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</si>
  <si>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</si>
  <si>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</si>
  <si>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</si>
  <si>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</si>
  <si>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</si>
  <si>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</si>
  <si>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</si>
  <si>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</si>
  <si>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</si>
  <si>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</si>
  <si>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</si>
  <si>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</si>
  <si>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</si>
  <si>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</si>
  <si>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</si>
  <si>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</si>
  <si>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</si>
  <si>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</si>
  <si>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</si>
  <si>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</si>
  <si>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</si>
  <si>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</si>
  <si>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</si>
  <si>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</si>
  <si>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</si>
  <si>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</si>
  <si>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</si>
  <si>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</si>
  <si>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</si>
  <si>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</si>
  <si>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</si>
  <si>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</si>
  <si>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</si>
  <si>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</si>
  <si>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</si>
  <si>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</si>
  <si>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</si>
  <si>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</si>
  <si>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</si>
  <si>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</si>
  <si>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</si>
  <si>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</si>
  <si>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</si>
  <si>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</si>
  <si>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</si>
  <si>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</si>
  <si>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</si>
  <si>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</si>
  <si>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</si>
  <si>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</si>
  <si>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</si>
  <si>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</si>
  <si>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</si>
  <si>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</si>
  <si>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</si>
  <si>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</si>
  <si>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</si>
  <si>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</si>
  <si>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</si>
  <si>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</si>
  <si>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</si>
  <si>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</si>
  <si>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</si>
  <si>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</si>
  <si>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</si>
  <si>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</si>
  <si>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</si>
  <si>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</si>
  <si>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</si>
  <si>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</si>
  <si>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</si>
  <si>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</si>
  <si>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</si>
  <si>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</si>
  <si>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</si>
  <si>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</si>
  <si>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</si>
  <si>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</si>
  <si>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</si>
  <si>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</si>
  <si>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</si>
  <si>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</si>
  <si>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</si>
  <si>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</si>
  <si>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</si>
  <si>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</si>
  <si>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</si>
  <si>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</si>
  <si>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</si>
  <si>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</si>
  <si>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</si>
  <si>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</si>
  <si>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</si>
  <si>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</si>
  <si>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</si>
  <si>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</si>
  <si>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</si>
  <si>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</si>
  <si>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</si>
  <si>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</si>
  <si>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</si>
  <si>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</si>
  <si>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</si>
  <si>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</si>
  <si>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</si>
  <si>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</si>
  <si>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</si>
  <si>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</si>
  <si>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</si>
  <si>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</si>
  <si>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</si>
  <si>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</si>
  <si>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</si>
  <si>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</si>
  <si>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</si>
  <si>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</si>
  <si>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</si>
  <si>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</si>
  <si>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</si>
  <si>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</si>
  <si>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</si>
  <si>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</si>
  <si>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</si>
  <si>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</si>
  <si>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</si>
  <si>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</si>
  <si>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</si>
  <si>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</si>
  <si>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</si>
  <si>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</si>
  <si>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</si>
  <si>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</si>
  <si>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</si>
  <si>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</si>
  <si>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</si>
  <si>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</si>
  <si>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</si>
  <si>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</si>
  <si>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</si>
  <si>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</si>
  <si>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</si>
  <si>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</si>
  <si>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</si>
  <si>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</si>
  <si>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</si>
  <si>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</si>
  <si>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</si>
  <si>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</si>
  <si>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</si>
  <si>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</si>
  <si>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</si>
  <si>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</si>
  <si>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</si>
  <si>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</si>
  <si>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</si>
  <si>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</si>
  <si>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</si>
  <si>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</si>
  <si>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</si>
  <si>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</si>
  <si>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</si>
  <si>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</si>
  <si>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</si>
  <si>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</si>
  <si>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</si>
  <si>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</si>
  <si>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</si>
  <si>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</si>
  <si>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</si>
  <si>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</si>
  <si>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</si>
  <si>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</si>
  <si>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</si>
  <si>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</si>
  <si>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</si>
  <si>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</si>
  <si>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</si>
  <si>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</si>
  <si>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</si>
  <si>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</si>
  <si>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</si>
  <si>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</si>
  <si>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</si>
  <si>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</si>
  <si>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</si>
  <si>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</si>
  <si>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</si>
  <si>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</si>
  <si>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</si>
  <si>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</si>
  <si>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</si>
  <si>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</si>
  <si>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</si>
  <si>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</si>
  <si>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</si>
  <si>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</si>
  <si>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</si>
  <si>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</si>
  <si>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</si>
  <si>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</si>
  <si>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</si>
  <si>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</si>
  <si>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</si>
  <si>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</si>
  <si>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</si>
  <si>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</si>
  <si>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</si>
  <si>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</si>
  <si>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</si>
  <si>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</si>
  <si>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</si>
  <si>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</si>
  <si>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</si>
  <si>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</si>
  <si>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</si>
  <si>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</si>
  <si>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</si>
  <si>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</si>
  <si>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</si>
  <si>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</si>
  <si>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</si>
  <si>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</si>
  <si>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</si>
  <si>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</si>
  <si>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</si>
  <si>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</si>
  <si>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</si>
  <si>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</si>
  <si>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</si>
  <si>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</si>
  <si>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</si>
  <si>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</si>
  <si>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</si>
  <si>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</si>
  <si>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</si>
  <si>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</si>
  <si>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</si>
  <si>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</si>
  <si>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</si>
  <si>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</si>
  <si>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</si>
  <si>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</si>
  <si>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</si>
  <si>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</si>
  <si>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</si>
  <si>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</si>
  <si>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</si>
  <si>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</si>
  <si>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</si>
  <si>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</si>
  <si>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</si>
  <si>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</si>
  <si>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</si>
  <si>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</si>
  <si>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</si>
  <si>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</si>
  <si>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</si>
  <si>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</si>
  <si>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</si>
  <si>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</si>
  <si>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</si>
  <si>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</si>
  <si>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</si>
  <si>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</si>
  <si>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</si>
  <si>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</si>
  <si>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</si>
  <si>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</si>
  <si>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</si>
  <si>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</si>
  <si>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</si>
  <si>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</si>
  <si>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</si>
  <si>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</si>
  <si>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</si>
  <si>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</si>
  <si>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</si>
  <si>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</si>
  <si>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</si>
  <si>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</si>
  <si>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</si>
  <si>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</si>
  <si>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</si>
  <si>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</si>
  <si>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</si>
  <si>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</si>
  <si>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</si>
  <si>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</si>
  <si>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</si>
  <si>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</si>
  <si>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</si>
  <si>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</si>
  <si>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</si>
  <si>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</si>
  <si>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</si>
  <si>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</si>
  <si>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</si>
  <si>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</si>
  <si>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</si>
  <si>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</si>
  <si>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</si>
  <si>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</si>
  <si>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</si>
  <si>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</si>
  <si>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</si>
  <si>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</si>
  <si>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</si>
  <si>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</si>
  <si>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</si>
  <si>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</si>
  <si>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</si>
  <si>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</si>
  <si>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</si>
  <si>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</si>
  <si>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</si>
  <si>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</si>
  <si>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</si>
  <si>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</si>
  <si>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</si>
  <si>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</si>
  <si>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</si>
  <si>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</si>
  <si>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</si>
  <si>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</si>
  <si>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</si>
  <si>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</si>
  <si>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</si>
  <si>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</si>
  <si>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</si>
  <si>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</si>
  <si>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</si>
  <si>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</si>
  <si>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</si>
  <si>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</si>
  <si>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</si>
  <si>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</si>
  <si>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</si>
  <si>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</si>
  <si>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</si>
  <si>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</si>
  <si>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</si>
  <si>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</si>
  <si>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</si>
  <si>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</si>
  <si>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</si>
  <si>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</si>
  <si>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</si>
  <si>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</si>
  <si>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</si>
  <si>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</si>
  <si>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</si>
  <si>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</si>
  <si>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</si>
  <si>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</si>
  <si>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</si>
  <si>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</si>
  <si>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</si>
  <si>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</si>
  <si>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</si>
  <si>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</si>
  <si>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</si>
  <si>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</si>
  <si>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</si>
  <si>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</si>
  <si>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</si>
  <si>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</si>
  <si>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</si>
  <si>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</si>
  <si>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</si>
  <si>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</si>
  <si>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</si>
  <si>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</si>
  <si>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</si>
  <si>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</si>
  <si>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</si>
  <si>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</si>
  <si>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</si>
  <si>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</si>
  <si>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</si>
  <si>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</si>
  <si>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</si>
  <si>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</si>
  <si>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</si>
  <si>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</si>
  <si>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</si>
  <si>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</si>
  <si>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</si>
  <si>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</si>
  <si>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</si>
  <si>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</si>
  <si>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</si>
  <si>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</si>
  <si>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</si>
  <si>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</si>
  <si>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</si>
  <si>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</si>
  <si>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</si>
  <si>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</si>
  <si>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</si>
  <si>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</si>
  <si>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</si>
  <si>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</si>
  <si>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</si>
  <si>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</si>
  <si>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</si>
  <si>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</si>
  <si>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</si>
  <si>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</si>
  <si>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</si>
  <si>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</si>
  <si>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</si>
  <si>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</si>
  <si>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</si>
  <si>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</si>
  <si>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</si>
  <si>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</si>
  <si>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</si>
  <si>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</si>
  <si>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</si>
  <si>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</si>
  <si>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</si>
  <si>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</si>
  <si>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</si>
  <si>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</si>
  <si>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</si>
  <si>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</si>
  <si>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</si>
  <si>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</si>
  <si>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</si>
  <si>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</si>
  <si>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</si>
  <si>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</si>
  <si>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</si>
  <si>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</si>
  <si>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</si>
  <si>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</si>
  <si>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</si>
  <si>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</si>
  <si>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</si>
  <si>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</si>
  <si>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</si>
  <si>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</si>
  <si>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</si>
  <si>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</si>
  <si>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</si>
  <si>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</si>
  <si>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</si>
  <si>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</si>
  <si>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</si>
  <si>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</si>
  <si>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</si>
  <si>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</si>
  <si>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</si>
  <si>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</si>
  <si>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</si>
  <si>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</si>
  <si>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</si>
  <si>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</si>
  <si>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</si>
  <si>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</si>
  <si>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</si>
  <si>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</si>
  <si>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</si>
  <si>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</si>
  <si>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</si>
  <si>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</si>
  <si>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</si>
  <si>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</si>
  <si>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</si>
  <si>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</si>
  <si>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</si>
  <si>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</si>
  <si>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</si>
  <si>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</si>
  <si>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</si>
  <si>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</si>
  <si>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</si>
  <si>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</si>
  <si>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</si>
  <si>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</si>
  <si>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</si>
  <si>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</si>
  <si>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</si>
  <si>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</si>
  <si>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</si>
  <si>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</si>
  <si>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</si>
  <si>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</si>
  <si>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</si>
  <si>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</si>
  <si>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</si>
  <si>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</si>
  <si>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</si>
  <si>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</si>
  <si>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</si>
  <si>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</si>
  <si>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</si>
  <si>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</si>
  <si>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</si>
  <si>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</si>
  <si>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</si>
  <si>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</si>
  <si>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</si>
  <si>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</si>
  <si>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</si>
  <si>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</si>
  <si>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</si>
  <si>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</si>
  <si>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</si>
  <si>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</si>
  <si>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</si>
  <si>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</si>
  <si>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</si>
  <si>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</si>
  <si>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</si>
  <si>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</si>
  <si>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</si>
  <si>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</si>
  <si>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</si>
  <si>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</si>
  <si>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</si>
  <si>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</si>
  <si>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</si>
  <si>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</si>
  <si>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</si>
  <si>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</si>
  <si>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</si>
  <si>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</si>
  <si>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</si>
  <si>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</si>
  <si>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</si>
  <si>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</si>
  <si>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</si>
  <si>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</si>
  <si>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</si>
  <si>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</si>
  <si>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</si>
  <si>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</si>
  <si>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</si>
  <si>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</si>
  <si>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</si>
  <si>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</si>
  <si>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</si>
  <si>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</si>
  <si>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</si>
  <si>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</si>
  <si>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</si>
  <si>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</si>
  <si>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</si>
  <si>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</si>
  <si>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</si>
  <si>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</si>
  <si>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</si>
  <si>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</si>
  <si>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</si>
  <si>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</si>
  <si>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</si>
  <si>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</si>
  <si>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</si>
  <si>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</si>
  <si>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</si>
  <si>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</si>
  <si>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</si>
  <si>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</si>
  <si>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</si>
  <si>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</si>
  <si>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</si>
  <si>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</si>
  <si>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</si>
  <si>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</si>
  <si>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</si>
  <si>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</si>
  <si>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</si>
  <si>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</si>
  <si>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</si>
  <si>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</si>
  <si>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</si>
  <si>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</si>
  <si>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</si>
  <si>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</si>
  <si>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</si>
  <si>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</si>
  <si>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</si>
  <si>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</si>
  <si>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</si>
  <si>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</si>
  <si>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</si>
  <si>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</si>
  <si>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</si>
  <si>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</si>
  <si>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</si>
  <si>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</si>
  <si>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</si>
  <si>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</si>
  <si>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</si>
  <si>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</si>
  <si>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</si>
  <si>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</si>
  <si>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</si>
  <si>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</si>
  <si>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</si>
  <si>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</si>
  <si>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</si>
  <si>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</si>
  <si>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</si>
  <si>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</si>
  <si>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</si>
  <si>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</si>
  <si>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</si>
  <si>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</si>
  <si>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</si>
  <si>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</si>
  <si>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</si>
  <si>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</si>
  <si>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</si>
  <si>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</si>
  <si>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</si>
  <si>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</si>
  <si>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</si>
  <si>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</si>
  <si>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</si>
  <si>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</si>
  <si>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</si>
  <si>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</si>
  <si>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</si>
  <si>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</si>
  <si>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</si>
  <si>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</si>
  <si>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</si>
  <si>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</si>
  <si>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</si>
  <si>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</si>
  <si>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</si>
  <si>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</si>
  <si>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</si>
  <si>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</si>
  <si>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</si>
  <si>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</si>
  <si>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</si>
  <si>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</si>
  <si>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</si>
  <si>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</si>
  <si>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</si>
  <si>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</si>
  <si>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</si>
  <si>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</si>
  <si>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</si>
  <si>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</si>
  <si>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</si>
  <si>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</si>
  <si>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</si>
  <si>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</si>
  <si>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</si>
  <si>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</si>
  <si>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</si>
  <si>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</si>
  <si>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</si>
  <si>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</si>
  <si>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</si>
  <si>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</si>
  <si>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</si>
  <si>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</si>
  <si>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</si>
  <si>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</si>
  <si>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</si>
  <si>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</si>
  <si>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</si>
  <si>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</si>
  <si>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</si>
  <si>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</si>
  <si>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</si>
  <si>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</si>
  <si>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</si>
  <si>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</si>
  <si>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</si>
  <si>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</si>
  <si>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</si>
  <si>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</si>
  <si>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</si>
  <si>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</si>
  <si>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</si>
  <si>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</si>
  <si>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</si>
  <si>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</si>
  <si>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</si>
  <si>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</si>
  <si>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</si>
  <si>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</si>
  <si>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</si>
  <si>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</si>
  <si>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</si>
  <si>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</si>
  <si>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</si>
  <si>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</si>
  <si>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</si>
  <si>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</si>
  <si>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</si>
  <si>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</si>
  <si>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</si>
  <si>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</si>
  <si>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</si>
  <si>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</si>
  <si>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</si>
  <si>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</si>
  <si>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</si>
  <si>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</si>
  <si>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</si>
  <si>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</si>
  <si>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</si>
  <si>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</si>
  <si>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</si>
  <si>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</si>
  <si>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</si>
  <si>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</si>
  <si>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</si>
  <si>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</si>
  <si>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</si>
  <si>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</si>
  <si>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</si>
  <si>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</si>
  <si>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</si>
  <si>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</si>
  <si>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</si>
  <si>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</si>
  <si>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</si>
  <si>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</si>
  <si>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</si>
  <si>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</si>
  <si>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</si>
  <si>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</si>
  <si>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</si>
  <si>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</si>
  <si>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</si>
  <si>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</si>
  <si>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</si>
  <si>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</si>
  <si>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</si>
  <si>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</si>
  <si>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</si>
  <si>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</si>
  <si>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</si>
  <si>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</si>
  <si>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</si>
  <si>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</si>
  <si>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</si>
  <si>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</si>
  <si>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</si>
  <si>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</si>
  <si>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</si>
  <si>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</si>
  <si>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</si>
  <si>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</si>
  <si>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</si>
  <si>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</si>
  <si>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</si>
  <si>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</si>
  <si>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</si>
  <si>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</si>
  <si>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</si>
  <si>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</si>
  <si>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</si>
  <si>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</si>
  <si>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</si>
  <si>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</si>
  <si>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</si>
  <si>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</si>
  <si>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</si>
  <si>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</si>
  <si>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</si>
  <si>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</si>
  <si>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</si>
  <si>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</si>
  <si>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</si>
  <si>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</si>
  <si>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</si>
  <si>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</si>
  <si>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</si>
  <si>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</si>
  <si>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</si>
  <si>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</si>
  <si>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</si>
  <si>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</si>
  <si>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</si>
  <si>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</si>
  <si>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</si>
  <si>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</si>
  <si>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</si>
  <si>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</si>
  <si>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</si>
  <si>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</si>
  <si>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</si>
  <si>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</si>
  <si>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</si>
  <si>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</si>
  <si>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</si>
  <si>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</si>
  <si>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</si>
  <si>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</si>
  <si>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</si>
  <si>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</si>
  <si>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</si>
  <si>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</si>
  <si>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</si>
  <si>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</si>
  <si>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</si>
  <si>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</si>
  <si>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</si>
  <si>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</si>
  <si>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</si>
  <si>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</si>
  <si>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</si>
  <si>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</si>
  <si>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</si>
  <si>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</si>
  <si>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</si>
  <si>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</si>
  <si>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</si>
  <si>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</si>
  <si>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</si>
  <si>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</si>
  <si>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</si>
  <si>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</si>
  <si>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</si>
  <si>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</si>
  <si>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</si>
  <si>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</si>
  <si>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</si>
  <si>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</si>
  <si>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</si>
  <si>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</si>
  <si>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</si>
  <si>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</si>
  <si>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</si>
  <si>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</si>
  <si>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</si>
  <si>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</si>
  <si>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</si>
  <si>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</si>
  <si>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</si>
  <si>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</si>
  <si>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</si>
  <si>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</si>
  <si>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</si>
  <si>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</si>
  <si>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</si>
  <si>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</si>
  <si>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</si>
  <si>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</si>
  <si>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</si>
  <si>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</si>
  <si>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</si>
  <si>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</si>
  <si>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</si>
  <si>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</si>
  <si>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</si>
  <si>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</si>
  <si>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</si>
  <si>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</si>
  <si>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</si>
  <si>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</si>
  <si>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</si>
  <si>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</si>
  <si>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</si>
  <si>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</si>
  <si>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</si>
  <si>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</si>
  <si>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</si>
  <si>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</si>
  <si>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</si>
  <si>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</si>
  <si>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</si>
  <si>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</si>
  <si>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</si>
  <si>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</si>
  <si>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</si>
  <si>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</si>
  <si>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</si>
  <si>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</si>
  <si>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</si>
  <si>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</si>
  <si>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</si>
  <si>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</si>
  <si>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</si>
  <si>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</si>
  <si>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</si>
  <si>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</si>
  <si>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</si>
  <si>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</si>
  <si>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</si>
  <si>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</si>
  <si>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</si>
  <si>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</si>
  <si>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</si>
  <si>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</si>
  <si>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</si>
  <si>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</si>
  <si>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</si>
  <si>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</si>
  <si>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</si>
  <si>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</si>
  <si>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</si>
  <si>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</si>
  <si>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</si>
  <si>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</si>
  <si>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</si>
  <si>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</si>
  <si>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</si>
  <si>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</si>
  <si>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</si>
  <si>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</si>
  <si>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</si>
  <si>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</si>
  <si>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</si>
  <si>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</si>
  <si>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</si>
  <si>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</si>
  <si>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</si>
  <si>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</si>
  <si>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</si>
  <si>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</si>
  <si>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</si>
  <si>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</si>
  <si>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</si>
  <si>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</si>
  <si>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</si>
  <si>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</si>
  <si>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</si>
  <si>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</si>
  <si>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</si>
  <si>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</si>
  <si>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</si>
  <si>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</si>
  <si>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</si>
  <si>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</si>
  <si>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</si>
  <si>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</si>
  <si>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</si>
  <si>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</si>
  <si>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</si>
  <si>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</si>
  <si>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</si>
  <si>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</si>
  <si>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</si>
  <si>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</si>
  <si>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</si>
  <si>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</si>
  <si>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</si>
  <si>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</si>
  <si>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</si>
  <si>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</si>
  <si>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</si>
  <si>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</si>
  <si>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</si>
  <si>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</si>
  <si>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</si>
  <si>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</si>
  <si>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</si>
  <si>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</si>
  <si>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</si>
  <si>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</si>
  <si>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</si>
  <si>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</si>
  <si>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</si>
  <si>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</si>
  <si>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</si>
  <si>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</si>
  <si>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</si>
  <si>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</si>
  <si>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</si>
  <si>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</si>
  <si>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</si>
  <si>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</si>
  <si>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</si>
  <si>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</si>
  <si>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</si>
  <si>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</si>
  <si>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</si>
  <si>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</si>
  <si>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</si>
  <si>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</si>
  <si>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</si>
  <si>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</si>
  <si>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</si>
  <si>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</si>
  <si>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</si>
  <si>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</si>
  <si>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</si>
  <si>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</si>
  <si>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</si>
  <si>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</si>
  <si>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</si>
  <si>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</si>
  <si>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</si>
  <si>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</si>
  <si>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</si>
  <si>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</si>
  <si>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</si>
  <si>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</si>
  <si>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</si>
  <si>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</si>
  <si>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</si>
  <si>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</si>
  <si>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</si>
  <si>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</si>
  <si>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</si>
  <si>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</si>
  <si>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</si>
  <si>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</si>
  <si>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</si>
  <si>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</si>
  <si>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</si>
  <si>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</si>
  <si>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</si>
  <si>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</si>
  <si>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</si>
  <si>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</si>
  <si>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</si>
  <si>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</si>
  <si>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</si>
  <si>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</si>
  <si>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</si>
  <si>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</si>
  <si>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</si>
  <si>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</si>
  <si>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</si>
  <si>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</si>
  <si>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</si>
  <si>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</si>
  <si>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</si>
  <si>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</si>
  <si>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</si>
  <si>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</si>
  <si>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</si>
  <si>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</si>
  <si>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</si>
  <si>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</si>
  <si>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</si>
  <si>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</si>
  <si>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</si>
  <si>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</si>
  <si>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</si>
  <si>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</si>
  <si>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</si>
  <si>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</si>
  <si>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</si>
  <si>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</si>
  <si>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</si>
  <si>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</si>
  <si>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</si>
  <si>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</si>
  <si>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</si>
  <si>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</si>
  <si>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</si>
  <si>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</si>
  <si>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</si>
  <si>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</si>
  <si>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</si>
  <si>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</si>
  <si>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</si>
  <si>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</si>
  <si>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</si>
  <si>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</si>
  <si>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</si>
  <si>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</si>
  <si>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</si>
  <si>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</si>
  <si>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</si>
  <si>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</si>
  <si>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</si>
  <si>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</si>
  <si>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</si>
  <si>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</si>
  <si>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</si>
  <si>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</si>
  <si>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</si>
  <si>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</si>
  <si>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</si>
  <si>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</si>
  <si>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</si>
  <si>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</si>
  <si>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</si>
  <si>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</si>
  <si>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</si>
  <si>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</si>
  <si>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</si>
  <si>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</si>
  <si>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</si>
  <si>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</si>
  <si>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</si>
  <si>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</si>
  <si>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</si>
  <si>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</si>
  <si>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</si>
  <si>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</si>
  <si>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</si>
  <si>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</si>
  <si>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</si>
  <si>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</si>
  <si>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</si>
  <si>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</si>
  <si>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</si>
  <si>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</si>
  <si>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</si>
  <si>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</si>
  <si>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</si>
  <si>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</si>
  <si>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</si>
  <si>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</si>
  <si>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</si>
  <si>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</si>
  <si>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</si>
  <si>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</si>
  <si>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</si>
  <si>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</si>
  <si>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</si>
  <si>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</si>
  <si>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</si>
  <si>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</si>
  <si>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</si>
  <si>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</si>
  <si>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</si>
  <si>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</si>
  <si>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</si>
  <si>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</si>
  <si>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</si>
  <si>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</si>
  <si>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</si>
  <si>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</si>
  <si>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</si>
  <si>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</si>
  <si>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</si>
  <si>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</si>
  <si>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</si>
  <si>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</si>
  <si>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</si>
  <si>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</si>
  <si>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</si>
  <si>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</si>
  <si>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</si>
  <si>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</si>
  <si>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</si>
  <si>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</si>
  <si>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</si>
  <si>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</si>
  <si>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</si>
  <si>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</si>
  <si>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</si>
  <si>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</si>
  <si>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</si>
  <si>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</si>
  <si>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</si>
  <si>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</si>
  <si>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</si>
  <si>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</si>
  <si>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</si>
  <si>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</si>
  <si>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</si>
  <si>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</si>
  <si>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</si>
  <si>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</si>
  <si>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</si>
  <si>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</si>
  <si>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</si>
  <si>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</si>
  <si>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</si>
  <si>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</si>
  <si>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</si>
  <si>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</si>
  <si>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</si>
  <si>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</si>
  <si>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</si>
  <si>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</si>
  <si>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</si>
  <si>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</si>
  <si>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</si>
  <si>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</si>
  <si>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</si>
  <si>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</si>
  <si>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</si>
  <si>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</si>
  <si>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</si>
  <si>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</si>
  <si>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</si>
  <si>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</si>
  <si>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</si>
  <si>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</si>
  <si>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</si>
  <si>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</si>
  <si>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</si>
  <si>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</si>
  <si>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</si>
  <si>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</si>
  <si>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</si>
  <si>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</si>
  <si>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</si>
  <si>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</si>
  <si>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</si>
  <si>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</si>
  <si>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</si>
  <si>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</si>
  <si>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</si>
  <si>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</si>
  <si>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</si>
  <si>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</si>
  <si>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</si>
  <si>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</si>
  <si>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</si>
  <si>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</si>
  <si>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</si>
  <si>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</si>
  <si>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</si>
  <si>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</si>
  <si>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</si>
  <si>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</si>
  <si>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</si>
  <si>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</si>
  <si>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</si>
  <si>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</si>
  <si>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</si>
  <si>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</si>
  <si>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</si>
  <si>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</si>
  <si>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</si>
  <si>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</si>
  <si>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</si>
  <si>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</si>
  <si>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</si>
  <si>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</si>
  <si>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</si>
  <si>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</si>
  <si>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</si>
  <si>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</si>
  <si>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</si>
  <si>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</si>
  <si>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</si>
  <si>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</si>
  <si>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</si>
  <si>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</si>
  <si>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</si>
  <si>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</si>
  <si>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</si>
  <si>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</si>
  <si>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</si>
  <si>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</si>
  <si>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</si>
  <si>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</si>
  <si>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</si>
  <si>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</si>
  <si>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</si>
  <si>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</si>
  <si>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</si>
  <si>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</si>
  <si>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</si>
  <si>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</si>
  <si>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</si>
  <si>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</si>
  <si>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</si>
  <si>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</si>
  <si>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</si>
  <si>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</si>
  <si>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</si>
  <si>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</si>
  <si>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</si>
  <si>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</si>
  <si>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</si>
  <si>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</si>
  <si>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</si>
  <si>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</si>
  <si>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</si>
  <si>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</si>
  <si>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</si>
  <si>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</si>
  <si>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</si>
  <si>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</si>
  <si>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</si>
  <si>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</si>
  <si>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</si>
  <si>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</si>
  <si>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</si>
  <si>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</si>
  <si>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</si>
  <si>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</si>
  <si>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</si>
  <si>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</si>
  <si>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</si>
  <si>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</si>
  <si>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</si>
  <si>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</si>
  <si>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</si>
  <si>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</si>
  <si>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</si>
  <si>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</si>
  <si>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</si>
  <si>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</si>
  <si>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</si>
  <si>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</si>
  <si>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</si>
  <si>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</si>
  <si>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</si>
  <si>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</si>
  <si>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</si>
  <si>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</si>
  <si>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</si>
  <si>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</si>
  <si>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</si>
  <si>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</si>
  <si>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</si>
  <si>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</si>
  <si>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</si>
  <si>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</si>
  <si>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</si>
  <si>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</si>
  <si>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</si>
  <si>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</si>
  <si>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</si>
  <si>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</si>
  <si>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</si>
  <si>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</si>
  <si>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</si>
  <si>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</si>
  <si>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</si>
  <si>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</si>
  <si>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</si>
  <si>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</si>
  <si>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</si>
  <si>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</si>
  <si>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</si>
  <si>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</si>
  <si>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</si>
  <si>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</si>
  <si>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</si>
  <si>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</si>
  <si>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</si>
  <si>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</si>
  <si>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</si>
  <si>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</si>
  <si>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</si>
  <si>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</si>
  <si>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</si>
  <si>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</si>
  <si>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</si>
  <si>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</si>
  <si>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</si>
  <si>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</si>
  <si>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</si>
  <si>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</si>
  <si>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</si>
  <si>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</si>
  <si>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</si>
  <si>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</si>
  <si>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</si>
  <si>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</si>
  <si>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</si>
  <si>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</si>
  <si>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</si>
  <si>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</si>
  <si>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</si>
  <si>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</si>
  <si>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</si>
  <si>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</si>
  <si>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</si>
  <si>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</si>
  <si>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</si>
  <si>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</si>
  <si>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</si>
  <si>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</si>
  <si>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</si>
  <si>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</si>
  <si>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</si>
  <si>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</si>
  <si>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</si>
  <si>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</si>
  <si>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</si>
  <si>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</si>
  <si>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</si>
  <si>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</si>
  <si>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</si>
  <si>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</si>
  <si>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</si>
  <si>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</si>
  <si>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</si>
  <si>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</si>
  <si>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</si>
  <si>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</si>
  <si>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</si>
  <si>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</si>
  <si>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</si>
  <si>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</si>
  <si>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</si>
  <si>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</si>
  <si>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</si>
  <si>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</si>
  <si>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</si>
  <si>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</si>
  <si>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</si>
  <si>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</si>
  <si>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</si>
  <si>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</si>
  <si>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</si>
  <si>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</si>
  <si>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</si>
  <si>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</si>
  <si>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</si>
  <si>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</si>
  <si>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</si>
  <si>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</si>
  <si>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</si>
  <si>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</si>
  <si>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</si>
  <si>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</si>
  <si>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</si>
  <si>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</si>
  <si>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</si>
  <si>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</si>
  <si>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</si>
  <si>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</si>
  <si>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</si>
  <si>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</si>
  <si>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</si>
  <si>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</si>
  <si>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</si>
  <si>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</si>
  <si>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</si>
  <si>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</si>
  <si>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</si>
  <si>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</si>
  <si>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</si>
  <si>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</si>
  <si>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</si>
  <si>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</si>
  <si>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</si>
  <si>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</si>
  <si>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</si>
  <si>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</si>
  <si>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</si>
  <si>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</si>
  <si>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</si>
  <si>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</si>
  <si>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</si>
  <si>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</si>
  <si>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</si>
  <si>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</si>
  <si>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</si>
  <si>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</si>
  <si>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</si>
  <si>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</si>
  <si>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</si>
  <si>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</si>
  <si>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</si>
  <si>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</si>
  <si>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</si>
  <si>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</si>
  <si>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</si>
  <si>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</si>
  <si>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</si>
  <si>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</si>
  <si>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</si>
  <si>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</si>
  <si>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</si>
  <si>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</si>
  <si>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</si>
  <si>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</si>
  <si>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</si>
  <si>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</si>
  <si>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</si>
  <si>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</si>
  <si>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</si>
  <si>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</si>
  <si>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</si>
  <si>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</si>
  <si>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</si>
  <si>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</si>
  <si>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</si>
  <si>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</si>
  <si>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</si>
  <si>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</si>
  <si>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</si>
  <si>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</si>
  <si>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</si>
  <si>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</si>
  <si>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</si>
  <si>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</si>
  <si>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</si>
  <si>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</si>
  <si>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</si>
  <si>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</si>
  <si>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</si>
  <si>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</si>
  <si>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</si>
  <si>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</si>
  <si>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</si>
  <si>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</si>
  <si>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</si>
  <si>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</si>
  <si>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</si>
  <si>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</si>
  <si>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</si>
  <si>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</si>
  <si>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</si>
  <si>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</si>
  <si>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</si>
  <si>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</si>
  <si>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</si>
  <si>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</si>
  <si>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</si>
  <si>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</si>
  <si>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</si>
  <si>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</si>
  <si>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</si>
  <si>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</si>
  <si>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</si>
  <si>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</si>
  <si>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</si>
  <si>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</si>
  <si>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</si>
  <si>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</si>
  <si>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</si>
  <si>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</si>
  <si>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</si>
  <si>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</si>
  <si>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</si>
  <si>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</si>
  <si>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</si>
  <si>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</si>
  <si>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</si>
  <si>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</si>
  <si>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</si>
  <si>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</si>
  <si>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</si>
  <si>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</si>
  <si>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</si>
  <si>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</si>
  <si>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</si>
  <si>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</si>
  <si>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</si>
  <si>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</si>
  <si>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</si>
  <si>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</si>
  <si>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</si>
  <si>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</si>
  <si>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</si>
  <si>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</si>
  <si>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</si>
  <si>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</si>
  <si>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</si>
  <si>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</si>
  <si>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</si>
  <si>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</si>
  <si>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</si>
  <si>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</si>
  <si>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</si>
  <si>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</si>
  <si>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</si>
  <si>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</si>
  <si>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</si>
  <si>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</si>
  <si>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</si>
  <si>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</si>
  <si>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</si>
  <si>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</si>
  <si>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</si>
  <si>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</si>
  <si>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</si>
  <si>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</si>
  <si>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</si>
  <si>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</si>
  <si>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</si>
  <si>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</si>
  <si>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</si>
  <si>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</si>
  <si>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</si>
  <si>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</si>
  <si>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</si>
  <si>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</si>
  <si>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</si>
  <si>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</si>
  <si>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</si>
  <si>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</si>
  <si>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</si>
  <si>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</si>
  <si>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</si>
  <si>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</si>
  <si>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</si>
  <si>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</si>
  <si>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</si>
  <si>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</si>
  <si>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</si>
  <si>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</si>
  <si>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</si>
  <si>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</si>
  <si>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</si>
  <si>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</si>
  <si>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</si>
  <si>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</si>
  <si>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</si>
  <si>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</si>
  <si>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</si>
  <si>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</si>
  <si>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</si>
  <si>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</si>
  <si>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</si>
  <si>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</si>
  <si>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</si>
  <si>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</si>
  <si>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</si>
  <si>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</si>
  <si>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</si>
  <si>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</si>
  <si>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</si>
  <si>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</si>
  <si>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</si>
  <si>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</si>
  <si>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</si>
  <si>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</si>
  <si>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</si>
  <si>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</si>
  <si>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</si>
  <si>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</si>
  <si>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</si>
  <si>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</si>
  <si>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</si>
  <si>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</si>
  <si>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</si>
  <si>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</si>
  <si>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</si>
  <si>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</si>
  <si>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</si>
  <si>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</si>
  <si>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</si>
  <si>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</si>
  <si>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</si>
  <si>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</si>
  <si>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</si>
  <si>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</si>
  <si>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</si>
  <si>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</si>
  <si>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</si>
  <si>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</si>
  <si>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</si>
  <si>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</si>
  <si>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</si>
  <si>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</si>
  <si>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</si>
  <si>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</si>
  <si>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</si>
  <si>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</si>
  <si>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</si>
  <si>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</si>
  <si>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</si>
  <si>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</si>
  <si>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</si>
  <si>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</si>
  <si>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</si>
  <si>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</si>
  <si>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</si>
  <si>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</si>
  <si>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</si>
  <si>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</si>
  <si>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</si>
  <si>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</si>
  <si>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</si>
  <si>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</si>
  <si>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</si>
  <si>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</si>
  <si>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</si>
  <si>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</si>
  <si>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</si>
  <si>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</si>
  <si>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</si>
  <si>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</si>
  <si>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</si>
  <si>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</si>
  <si>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</si>
  <si>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</si>
  <si>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</si>
  <si>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</si>
  <si>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</si>
  <si>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</si>
  <si>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</si>
  <si>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</si>
  <si>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</si>
  <si>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</si>
  <si>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</si>
  <si>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</si>
  <si>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</si>
  <si>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</si>
  <si>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</si>
  <si>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</si>
  <si>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</si>
  <si>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</si>
  <si>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</si>
  <si>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</si>
  <si>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</si>
  <si>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</si>
  <si>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</si>
  <si>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</si>
  <si>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</si>
  <si>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</si>
  <si>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</si>
  <si>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</si>
  <si>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</si>
  <si>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</si>
  <si>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</si>
  <si>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</si>
  <si>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</si>
  <si>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</si>
  <si>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</si>
  <si>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</si>
  <si>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</si>
  <si>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</si>
  <si>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</si>
  <si>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</si>
  <si>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</si>
  <si>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</si>
  <si>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</si>
  <si>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</si>
  <si>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</si>
  <si>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</si>
  <si>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</si>
  <si>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</si>
  <si>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</si>
  <si>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</si>
  <si>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</si>
  <si>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</si>
  <si>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</si>
  <si>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</si>
  <si>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</si>
  <si>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</si>
  <si>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</si>
  <si>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</si>
  <si>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</si>
  <si>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</si>
  <si>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</si>
  <si>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</si>
  <si>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</si>
  <si>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</si>
  <si>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</si>
  <si>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</si>
  <si>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</si>
  <si>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</si>
  <si>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</si>
  <si>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</si>
  <si>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</si>
  <si>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</si>
  <si>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</si>
  <si>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</si>
  <si>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</si>
  <si>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</si>
  <si>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</si>
  <si>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</si>
  <si>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</si>
  <si>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</si>
  <si>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</si>
  <si>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</si>
  <si>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</si>
  <si>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</si>
  <si>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</si>
  <si>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</si>
  <si>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</si>
  <si>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</si>
  <si>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</si>
  <si>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</si>
  <si>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</si>
  <si>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</si>
  <si>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</si>
  <si>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</si>
  <si>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</si>
  <si>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</si>
  <si>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</si>
  <si>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</si>
  <si>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</si>
  <si>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</si>
  <si>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</si>
  <si>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</si>
  <si>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</si>
  <si>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</si>
  <si>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</si>
  <si>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</si>
  <si>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</si>
  <si>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</si>
  <si>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</si>
  <si>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</si>
  <si>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</si>
  <si>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</si>
  <si>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</si>
  <si>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</si>
  <si>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</si>
  <si>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</si>
  <si>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</si>
  <si>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</si>
  <si>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</si>
  <si>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</si>
  <si>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</si>
  <si>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</si>
  <si>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</si>
  <si>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</si>
  <si>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</si>
  <si>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</si>
  <si>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</si>
  <si>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</si>
  <si>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</si>
  <si>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</si>
  <si>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</si>
  <si>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</si>
  <si>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</si>
  <si>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</si>
  <si>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</si>
  <si>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</si>
  <si>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</si>
  <si>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</si>
  <si>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</si>
  <si>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RAMXEED LIMITED</t>
    <phoneticPr fontId="84" type="noConversion"/>
  </si>
  <si>
    <t>718612092</t>
    <phoneticPr fontId="84" type="noConversion"/>
  </si>
  <si>
    <t>D-U-N-S</t>
    <phoneticPr fontId="84" type="noConversion"/>
  </si>
  <si>
    <t>Shin-Yokohama Chuo Building, 2-100-45, Shin-Yokohama, Kohoku-ku Yokohama, Kanagawa, Japan</t>
    <phoneticPr fontId="84" type="noConversion"/>
  </si>
  <si>
    <t>Hideki Yamada</t>
    <phoneticPr fontId="84" type="noConversion"/>
  </si>
  <si>
    <r>
      <t>N/A@com (Refer URL for our distributors contact:</t>
    </r>
    <r>
      <rPr>
        <u/>
        <sz val="10"/>
        <color theme="10"/>
        <rFont val="游ゴシック"/>
        <family val="2"/>
        <charset val="128"/>
      </rPr>
      <t>　</t>
    </r>
    <r>
      <rPr>
        <u/>
        <sz val="10"/>
        <color theme="10"/>
        <rFont val="Verdana"/>
        <family val="2"/>
      </rPr>
      <t>https://www.ramxeed.com/company/office/ )</t>
    </r>
    <phoneticPr fontId="84" type="noConversion"/>
  </si>
  <si>
    <t>https://www.ramxeed.com/contact/</t>
    <phoneticPr fontId="84" type="noConversion"/>
  </si>
  <si>
    <t>Tatsuhiro Watanabe</t>
    <phoneticPr fontId="84" type="noConversion"/>
  </si>
  <si>
    <t>Quality Assurance Department, Department Manager</t>
    <phoneticPr fontId="84" type="noConversion"/>
  </si>
  <si>
    <t>100%</t>
  </si>
  <si>
    <t>A half of our 1st supplier cannot inform us of Copper smelter information.</t>
    <phoneticPr fontId="84" type="noConversion"/>
  </si>
  <si>
    <t>A half of our 1st supplier cannot inform us of Nickel smelter information.</t>
    <phoneticPr fontId="84" type="noConversion"/>
  </si>
  <si>
    <t xml:space="preserve">All smelter information is reported on this EMRT because all our suppliers informed us 100% Cobalt smelter information like Declaration No. 5. </t>
    <phoneticPr fontId="84" type="noConversion"/>
  </si>
  <si>
    <t>We reported all the information that we can receive informed from our 1st supplier. But the cover rate is less than 50% because half of our 1st supplier cannot inform us of Copper smelter information.</t>
    <phoneticPr fontId="84" type="noConversion"/>
  </si>
  <si>
    <t>We reported all the information that we can receive informed from our 1st supplier. But the cover rate is less than 50% because half of our 1st supplier cannot inform us of Nickel smelter information.</t>
    <phoneticPr fontId="84" type="noConversion"/>
  </si>
  <si>
    <t>Yes, for 3TG and Cobalt smelter. 
No, as for other minerals except 3TG and Cobalt, we are under development.</t>
    <phoneticPr fontId="84" type="noConversion"/>
  </si>
  <si>
    <t>https://www.ramxeed.com/quality-and-environment-initiatives/environment-compliance/</t>
    <phoneticPr fontId="84" type="noConversion"/>
  </si>
  <si>
    <t xml:space="preserve">We request all our 1st suppliers that all Cobalt smelter shall be validated. </t>
    <phoneticPr fontId="84" type="noConversion"/>
  </si>
  <si>
    <t>We request all our 1st suppliers that if supplier can validate each smelter, supplier needs to inform smelter information.</t>
    <phoneticPr fontId="84" type="noConversion"/>
  </si>
  <si>
    <t>Yes, for 3TG and Cobalt. But we do not request our 1st suppliers to apply counter measures quickly for Copper and Nickel smelter this year.</t>
    <phoneticPr fontId="84" type="noConversion"/>
  </si>
  <si>
    <t>CID004247</t>
  </si>
  <si>
    <t>CID004248</t>
  </si>
  <si>
    <t>No action required as RMAP conformant smelter</t>
    <phoneticPr fontId="84" type="noConversion"/>
  </si>
  <si>
    <t>No action required as JDDS (Joint Due Diligence Standard) conformant smelter by "The Copper Mark"</t>
    <phoneticPr fontId="84" type="noConversion"/>
  </si>
  <si>
    <t xml:space="preserve">JDDS (Joint Due Diligence Standard) conformant smelter by "The Copper Mark". 
Please refer below URL; 
https://coppermark.org/wp-content/uploads/2023/07/CopperMark_SummaryReport_Nikkelverk_FINAL.pdf
We also certify the JDDS assurance process and do not require our suppliers to obtail RMAP certification. </t>
    <phoneticPr fontId="84" type="noConversion"/>
  </si>
  <si>
    <t>RMAP conformant smelter</t>
    <phoneticPr fontId="84" type="noConversion"/>
  </si>
  <si>
    <t>Currently no action</t>
    <phoneticPr fontId="84" type="noConversion"/>
  </si>
  <si>
    <t xml:space="preserve">JDDS (Joint Due Diligence Standard) conformant smelter by "The Copper Mark". </t>
    <phoneticPr fontId="84" type="noConversion"/>
  </si>
  <si>
    <t>JDDS</t>
    <phoneticPr fontId="84" type="noConversion"/>
  </si>
  <si>
    <t>kagawa gun</t>
  </si>
  <si>
    <t>Onahama-Nagisa 1-1</t>
  </si>
  <si>
    <t>Naoshima Smelter and Refinery</t>
  </si>
  <si>
    <t>Onahama Smelting and Refining Co., Ltd.</t>
  </si>
  <si>
    <t>kagawa</t>
  </si>
  <si>
    <t>Iwaki</t>
  </si>
  <si>
    <t>Fukushima, Japan</t>
  </si>
  <si>
    <t>RMI</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</si>
</sst>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8">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
      <u/>
      <sz val="10"/>
      <color theme="10"/>
      <name val="游ゴシック"/>
      <family val="2"/>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mxeed.com/quality-and-environment-initiatives/environment-compliance/" TargetMode="External"/><Relationship Id="rId2" Type="http://schemas.openxmlformats.org/officeDocument/2006/relationships/hyperlink" Target="https://www.ramxeed.com/contact/" TargetMode="External"/><Relationship Id="rId1" Type="http://schemas.openxmlformats.org/officeDocument/2006/relationships/hyperlink" Target="https://www.ramxeed.com/contac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39999999999998"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27.6">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13.4">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386.4">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24.2">
      <c r="A32" s="125" t="str">
        <f t="shared" si="2"/>
        <v>InstructionsA33</v>
      </c>
      <c r="B32" s="125" t="s">
        <v>357</v>
      </c>
      <c r="C32" s="125" t="s">
        <v>465</v>
      </c>
      <c r="D32" s="125" t="s">
        <v>19294</v>
      </c>
      <c r="E32" s="378" t="s">
        <v>19539</v>
      </c>
      <c r="F32" s="243" t="s">
        <v>19915</v>
      </c>
      <c r="G32" s="125" t="s">
        <v>19540</v>
      </c>
      <c r="H32" s="274" t="s">
        <v>19541</v>
      </c>
      <c r="I32" s="125" t="s">
        <v>19542</v>
      </c>
    </row>
    <row r="33" spans="1:9" ht="124.2">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62.2">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220.8">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51.80000000000001">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28.8">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193.2">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1.4">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76">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69">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65.6">
      <c r="A113" s="125" t="str">
        <f t="shared" si="7"/>
        <v>DefinitionsC5</v>
      </c>
      <c r="B113" s="125" t="s">
        <v>645</v>
      </c>
      <c r="C113" s="125" t="s">
        <v>777</v>
      </c>
      <c r="D113" s="125" t="s">
        <v>778</v>
      </c>
      <c r="E113" s="238" t="s">
        <v>779</v>
      </c>
      <c r="F113" s="239" t="s">
        <v>780</v>
      </c>
      <c r="G113" s="125" t="s">
        <v>781</v>
      </c>
      <c r="H113" s="274" t="s">
        <v>782</v>
      </c>
      <c r="I113" s="125" t="s">
        <v>18541</v>
      </c>
    </row>
    <row r="114" spans="1:9" ht="96.6">
      <c r="A114" s="125" t="str">
        <f t="shared" si="7"/>
        <v>DefinitionsC6</v>
      </c>
      <c r="B114" s="125" t="s">
        <v>645</v>
      </c>
      <c r="C114" s="125" t="s">
        <v>783</v>
      </c>
      <c r="D114" s="125" t="s">
        <v>19345</v>
      </c>
      <c r="E114" s="238" t="s">
        <v>19377</v>
      </c>
      <c r="F114" s="239" t="s">
        <v>19930</v>
      </c>
      <c r="G114" s="125" t="s">
        <v>19378</v>
      </c>
      <c r="H114" s="274" t="s">
        <v>19379</v>
      </c>
      <c r="I114" s="125" t="s">
        <v>19380</v>
      </c>
    </row>
    <row r="115" spans="1:9" ht="138">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82.8">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193.2">
      <c r="A122" s="125" t="str">
        <f t="shared" si="7"/>
        <v>DefinitionsC14</v>
      </c>
      <c r="B122" s="125" t="s">
        <v>645</v>
      </c>
      <c r="C122" s="125" t="s">
        <v>821</v>
      </c>
      <c r="D122" s="125" t="s">
        <v>803</v>
      </c>
      <c r="E122" s="238" t="s">
        <v>804</v>
      </c>
      <c r="F122" s="239" t="s">
        <v>805</v>
      </c>
      <c r="G122" s="125" t="s">
        <v>806</v>
      </c>
      <c r="H122" s="274" t="s">
        <v>807</v>
      </c>
      <c r="I122" s="125" t="s">
        <v>18546</v>
      </c>
    </row>
    <row r="123" spans="1:9" ht="41.4"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24.2">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55.2">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48.4">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1.4">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41.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1.4">
      <c r="A175" s="125" t="str">
        <f t="shared" si="11"/>
        <v>Declaration</v>
      </c>
      <c r="B175" s="125" t="s">
        <v>859</v>
      </c>
      <c r="D175" s="125" t="s">
        <v>1014</v>
      </c>
      <c r="E175" s="238" t="s">
        <v>1015</v>
      </c>
      <c r="F175" s="258" t="s">
        <v>1016</v>
      </c>
      <c r="G175" s="125" t="s">
        <v>1017</v>
      </c>
      <c r="H175" s="274" t="s">
        <v>1018</v>
      </c>
      <c r="I175" s="125"/>
    </row>
    <row r="176" spans="1:9" ht="55.2">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27.6">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 customHeight="1">
      <c r="A296" s="125" t="str">
        <f t="shared" si="13"/>
        <v>CheckerJ78</v>
      </c>
      <c r="B296" s="125" t="s">
        <v>1191</v>
      </c>
      <c r="C296" s="125" t="s">
        <v>19022</v>
      </c>
      <c r="G296"/>
      <c r="H296" s="274"/>
    </row>
    <row r="297" spans="1:9" ht="51.9" customHeight="1">
      <c r="A297" s="125" t="str">
        <f t="shared" si="13"/>
        <v>CheckerJ79</v>
      </c>
      <c r="B297" s="125" t="s">
        <v>1191</v>
      </c>
      <c r="C297" s="125" t="s">
        <v>19023</v>
      </c>
      <c r="G297"/>
      <c r="H297" s="274"/>
    </row>
    <row r="298" spans="1:9" ht="51.9"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 customHeight="1">
      <c r="A337" s="125" t="str">
        <f t="shared" si="13"/>
        <v>Checker</v>
      </c>
      <c r="B337" s="125" t="s">
        <v>1191</v>
      </c>
      <c r="D337" s="125" t="s">
        <v>1293</v>
      </c>
      <c r="E337" s="242" t="s">
        <v>1294</v>
      </c>
      <c r="F337" s="239" t="s">
        <v>1295</v>
      </c>
      <c r="G337" s="246" t="s">
        <v>1296</v>
      </c>
      <c r="H337" s="274" t="s">
        <v>1297</v>
      </c>
      <c r="I337" s="125" t="s">
        <v>18637</v>
      </c>
    </row>
    <row r="338" spans="1:9" ht="28.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EE29F0D-59EB-45B9-BEDE-FA0F83A33897}"/>
    </customSheetView>
    <customSheetView guid="{C59130F4-2E03-5E48-94CE-6E4A0484DB9E}" showAutoFilter="1">
      <selection activeCell="E4" sqref="E4"/>
      <pageMargins left="0" right="0" top="0" bottom="0" header="0" footer="0"/>
      <pageSetup paperSize="9" orientation="portrait"/>
      <headerFooter alignWithMargins="0"/>
      <autoFilter ref="B1:N1" xr:uid="{126092BC-AD46-45C1-B3ED-300B31ECC30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DC34B40F-4DEF-4497-905F-B969ED79F118}"/>
    </customSheetView>
    <customSheetView guid="{C59130F4-2E03-5E48-94CE-6E4A0484DB9E}" showAutoFilter="1">
      <selection activeCell="C1" sqref="C1:D65536"/>
      <pageMargins left="0" right="0" top="0" bottom="0" header="0" footer="0"/>
      <pageSetup orientation="portrait"/>
      <headerFooter alignWithMargins="0"/>
      <autoFilter ref="B1:C1" xr:uid="{4D5B2EC6-BA97-4F17-B4FE-ECA52D30B21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39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9.6">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3.9"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8.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6.2">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48.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sqref="A1:K1"/>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6.2">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6.2">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6.2">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hidden="1">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hidden="1">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3" t="s">
        <v>20163</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3" t="s">
        <v>20164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13" t="s">
        <v>20165</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3" t="s">
        <v>20168</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3" t="s">
        <v>20169</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3" t="s">
        <v>20167</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45995</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36" t="s">
        <v>26</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26</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6" t="s">
        <v>20170</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6" t="s">
        <v>30</v>
      </c>
      <c r="E79" s="437"/>
      <c r="F79" s="40"/>
      <c r="G79" s="401" t="s">
        <v>20171</v>
      </c>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30</v>
      </c>
      <c r="E83" s="437"/>
      <c r="F83" s="40"/>
      <c r="G83" s="401" t="s">
        <v>20172</v>
      </c>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6" t="s">
        <v>22</v>
      </c>
      <c r="E91" s="437"/>
      <c r="F91" s="40"/>
      <c r="G91" s="401" t="s">
        <v>20171</v>
      </c>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t="s">
        <v>20172</v>
      </c>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31.5" customHeight="1">
      <c r="A102" s="34"/>
      <c r="B102" s="298" t="str">
        <f>IF(ISERROR(AA$12),"",AA$12&amp;"")&amp;P$54</f>
        <v>Cobalt(*)</v>
      </c>
      <c r="C102" s="28"/>
      <c r="D102" s="436" t="s">
        <v>25</v>
      </c>
      <c r="E102" s="437"/>
      <c r="F102" s="41"/>
      <c r="G102" s="401" t="s">
        <v>20173</v>
      </c>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42" customHeight="1">
      <c r="A103" s="34"/>
      <c r="B103" s="298" t="str">
        <f>IF(ISERROR(AA$13),"",AA$13&amp;"")&amp;P$55</f>
        <v>Copper(*)</v>
      </c>
      <c r="C103" s="28"/>
      <c r="D103" s="436" t="s">
        <v>25</v>
      </c>
      <c r="E103" s="437"/>
      <c r="F103" s="41"/>
      <c r="G103" s="401" t="s">
        <v>20174</v>
      </c>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40.5" customHeight="1">
      <c r="A107" s="34"/>
      <c r="B107" s="298" t="str">
        <f>IF(ISERROR(AA$17),"",AA$17&amp;"")&amp;P$59</f>
        <v>Nickel(*)</v>
      </c>
      <c r="C107" s="28"/>
      <c r="D107" s="436" t="s">
        <v>25</v>
      </c>
      <c r="E107" s="437"/>
      <c r="F107" s="41"/>
      <c r="G107" s="401" t="s">
        <v>20175</v>
      </c>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36" customHeight="1">
      <c r="A115" s="34"/>
      <c r="B115" s="386" t="str">
        <f ca="1">OFFSET(L!$C$1,MATCH("Declaration"&amp;ADDRESS(ROW(),COLUMN(),4),L!$A:$A,0)-1,SL,,)&amp;Q53</f>
        <v>A. Have you established a responsible minerals sourcing policy?(*)</v>
      </c>
      <c r="C115" s="49"/>
      <c r="D115" s="436" t="s">
        <v>25</v>
      </c>
      <c r="E115" s="437"/>
      <c r="F115" s="49"/>
      <c r="G115" s="401" t="s">
        <v>20176</v>
      </c>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20177</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6" t="s">
        <v>25</v>
      </c>
      <c r="E120" s="437"/>
      <c r="F120" s="8"/>
      <c r="G120" s="401" t="s">
        <v>20178</v>
      </c>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27.75" customHeight="1">
      <c r="A121" s="34"/>
      <c r="B121" s="298" t="str">
        <f>IF(ISERROR(AA$13),"",AA$13&amp;"")&amp;P$55</f>
        <v>Copper(*)</v>
      </c>
      <c r="C121" s="292"/>
      <c r="D121" s="436" t="s">
        <v>38</v>
      </c>
      <c r="E121" s="437"/>
      <c r="F121" s="8"/>
      <c r="G121" s="401" t="s">
        <v>20179</v>
      </c>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25.5" customHeight="1">
      <c r="A125" s="34"/>
      <c r="B125" s="298" t="str">
        <f>IF(ISERROR(AA$17),"",AA$17&amp;"")&amp;P$59</f>
        <v>Nickel(*)</v>
      </c>
      <c r="C125" s="6"/>
      <c r="D125" s="436" t="s">
        <v>38</v>
      </c>
      <c r="E125" s="437"/>
      <c r="F125" s="8"/>
      <c r="G125" s="401" t="s">
        <v>20179</v>
      </c>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6.5"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t="s">
        <v>20180</v>
      </c>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7"/>
    </row>
    <row r="143" spans="1:33" ht="17.399999999999999" hidden="1" customHeight="1"/>
    <row r="144" spans="1:33" ht="17.399999999999999" hidden="1" customHeight="1">
      <c r="B144" s="171" t="s">
        <v>25</v>
      </c>
    </row>
    <row r="145" spans="2:2" ht="17.399999999999999" hidden="1" customHeight="1">
      <c r="B145" s="171" t="s">
        <v>22</v>
      </c>
    </row>
    <row r="146" spans="2:2" ht="17.399999999999999" hidden="1" customHeight="1">
      <c r="B146" s="171" t="s">
        <v>26</v>
      </c>
    </row>
    <row r="147" spans="2:2" ht="17.399999999999999" hidden="1" customHeight="1">
      <c r="B147" s="171" t="s">
        <v>18682</v>
      </c>
    </row>
    <row r="148" spans="2:2" ht="17.399999999999999" hidden="1" customHeight="1">
      <c r="B148" s="171" t="s">
        <v>25</v>
      </c>
    </row>
    <row r="149" spans="2:2" ht="17.399999999999999" hidden="1" customHeight="1">
      <c r="B149" s="171" t="s">
        <v>22</v>
      </c>
    </row>
    <row r="150" spans="2:2" ht="17.399999999999999" hidden="1" customHeight="1">
      <c r="B150" s="171" t="s">
        <v>26</v>
      </c>
    </row>
    <row r="151" spans="2:2" ht="17.399999999999999" hidden="1" customHeight="1">
      <c r="B151" s="307" t="s">
        <v>18958</v>
      </c>
    </row>
    <row r="152" spans="2:2" ht="17.399999999999999" hidden="1" customHeight="1">
      <c r="B152" s="171" t="s">
        <v>27</v>
      </c>
    </row>
    <row r="153" spans="2:2" ht="17.399999999999999" hidden="1" customHeight="1">
      <c r="B153" s="171" t="s">
        <v>28</v>
      </c>
    </row>
    <row r="154" spans="2:2" ht="17.399999999999999" hidden="1" customHeight="1">
      <c r="B154" s="171" t="s">
        <v>29</v>
      </c>
    </row>
    <row r="155" spans="2:2" ht="17.399999999999999" hidden="1" customHeight="1">
      <c r="B155" s="171" t="s">
        <v>30</v>
      </c>
    </row>
    <row r="156" spans="2:2" ht="17.399999999999999" hidden="1" customHeight="1">
      <c r="B156" s="171" t="s">
        <v>31</v>
      </c>
    </row>
    <row r="157" spans="2:2" ht="17.399999999999999" hidden="1" customHeight="1">
      <c r="B157" s="171" t="s">
        <v>18683</v>
      </c>
    </row>
    <row r="158" spans="2:2" ht="17.399999999999999" hidden="1" customHeight="1">
      <c r="B158" s="171" t="s">
        <v>32</v>
      </c>
    </row>
    <row r="159" spans="2:2" ht="17.399999999999999" hidden="1" customHeight="1">
      <c r="B159" s="171" t="s">
        <v>25</v>
      </c>
    </row>
    <row r="160" spans="2:2" ht="17.399999999999999" hidden="1" customHeight="1">
      <c r="B160" s="171" t="s">
        <v>22</v>
      </c>
    </row>
    <row r="161" spans="2:3" ht="17.399999999999999" hidden="1" customHeight="1">
      <c r="B161" s="171" t="s">
        <v>32</v>
      </c>
    </row>
    <row r="162" spans="2:3" ht="17.399999999999999" hidden="1" customHeight="1">
      <c r="B162" s="171" t="s">
        <v>33</v>
      </c>
    </row>
    <row r="163" spans="2:3" ht="17.399999999999999" hidden="1" customHeight="1">
      <c r="B163" s="171" t="s">
        <v>22</v>
      </c>
    </row>
    <row r="164" spans="2:3" ht="17.399999999999999" hidden="1" customHeight="1">
      <c r="B164" s="171" t="s">
        <v>25</v>
      </c>
    </row>
    <row r="165" spans="2:3" ht="17.399999999999999" hidden="1" customHeight="1">
      <c r="B165" s="171" t="s">
        <v>22</v>
      </c>
    </row>
    <row r="166" spans="2:3" ht="17.399999999999999" hidden="1" customHeight="1">
      <c r="B166" s="171" t="s">
        <v>26</v>
      </c>
    </row>
    <row r="167" spans="2:3" ht="17.399999999999999" hidden="1" customHeight="1">
      <c r="B167" s="171" t="s">
        <v>34</v>
      </c>
    </row>
    <row r="168" spans="2:3" ht="17.399999999999999" hidden="1" customHeight="1">
      <c r="B168" s="171" t="s">
        <v>35</v>
      </c>
    </row>
    <row r="169" spans="2:3" ht="17.399999999999999" hidden="1" customHeight="1">
      <c r="B169" s="171" t="s">
        <v>36</v>
      </c>
    </row>
    <row r="170" spans="2:3" ht="17.399999999999999" hidden="1" customHeight="1">
      <c r="B170" s="171" t="s">
        <v>37</v>
      </c>
    </row>
    <row r="171" spans="2:3" ht="17.399999999999999" hidden="1" customHeight="1">
      <c r="B171" s="171" t="s">
        <v>22</v>
      </c>
    </row>
    <row r="172" spans="2:3" ht="17.399999999999999" hidden="1" customHeight="1">
      <c r="B172" s="171" t="s">
        <v>25</v>
      </c>
    </row>
    <row r="173" spans="2:3" ht="17.399999999999999" hidden="1" customHeight="1">
      <c r="B173" s="171" t="s">
        <v>38</v>
      </c>
    </row>
    <row r="174" spans="2:3" ht="17.399999999999999" hidden="1" customHeight="1">
      <c r="B174" s="171" t="s">
        <v>22</v>
      </c>
    </row>
    <row r="175" spans="2:3" ht="17.399999999999999" hidden="1" customHeight="1">
      <c r="B175" s="171" t="s">
        <v>40</v>
      </c>
      <c r="C175" t="s">
        <v>19180</v>
      </c>
    </row>
    <row r="176" spans="2:3" ht="17.399999999999999" hidden="1" customHeight="1">
      <c r="B176" s="171" t="s">
        <v>18684</v>
      </c>
      <c r="C176" t="s">
        <v>19181</v>
      </c>
    </row>
    <row r="177" spans="2:3" ht="17.399999999999999" hidden="1" customHeight="1">
      <c r="B177" s="171" t="s">
        <v>18686</v>
      </c>
      <c r="C177" t="s">
        <v>19182</v>
      </c>
    </row>
    <row r="178" spans="2:3" ht="17.399999999999999" hidden="1" customHeight="1">
      <c r="B178" s="171" t="s">
        <v>18687</v>
      </c>
      <c r="C178" t="s">
        <v>19183</v>
      </c>
    </row>
    <row r="179" spans="2:3" ht="17.399999999999999" hidden="1" customHeight="1">
      <c r="B179" s="171" t="s">
        <v>41</v>
      </c>
      <c r="C179" t="s">
        <v>19184</v>
      </c>
    </row>
    <row r="180" spans="2:3" ht="17.399999999999999" hidden="1" customHeight="1">
      <c r="B180" s="171" t="s">
        <v>18685</v>
      </c>
      <c r="C180" t="s">
        <v>19185</v>
      </c>
    </row>
    <row r="181" spans="2:3" ht="17.399999999999999" hidden="1" customHeight="1">
      <c r="B181" s="171"/>
    </row>
    <row r="182" spans="2:3" ht="17.399999999999999" hidden="1" customHeight="1">
      <c r="B182" s="171"/>
    </row>
    <row r="183" spans="2:3" ht="17.399999999999999" hidden="1" customHeight="1">
      <c r="B183" s="171"/>
    </row>
    <row r="184" spans="2:3" ht="17.399999999999999" hidden="1" customHeight="1">
      <c r="B184" s="171"/>
    </row>
    <row r="185" spans="2:3" ht="17.399999999999999" hidden="1" customHeight="1">
      <c r="B185" s="171" t="s">
        <v>18688</v>
      </c>
    </row>
    <row r="186" spans="2:3" ht="17.399999999999999" hidden="1" customHeight="1"/>
    <row r="187" spans="2:3" ht="17.399999999999999" hidden="1" customHeight="1"/>
    <row r="188" spans="2:3" ht="17.399999999999999" hidden="1" customHeight="1">
      <c r="B188" s="368"/>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1" r:id="rId1" xr:uid="{E09F4BA4-95C4-4A26-921C-0A0A5C65B6EE}"/>
    <hyperlink ref="D25" r:id="rId2" xr:uid="{109EBDD2-C632-412F-AB38-30FDFC000116}"/>
    <hyperlink ref="G117" r:id="rId3" xr:uid="{CF70FC63-C202-4369-B4CD-7BBA225151B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A2" sqref="A2"/>
    </sheetView>
  </sheetViews>
  <sheetFormatPr defaultColWidth="9" defaultRowHeight="12.6"/>
  <cols>
    <col min="1" max="1" width="13.7265625" style="169" customWidth="1"/>
    <col min="2" max="2" width="13.089843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089843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08984375" style="313" hidden="1" customWidth="1"/>
    <col min="29" max="29" width="26.26953125" style="95" hidden="1" customWidth="1"/>
    <col min="30" max="30" width="23.2695312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30" customHeight="1">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t="s">
        <v>20183</v>
      </c>
      <c r="N5" s="149"/>
      <c r="O5" s="149"/>
      <c r="P5" s="207"/>
      <c r="Q5" s="150" t="s">
        <v>20186</v>
      </c>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 ca="1">IF(C5="",NA(),MATCH($B5&amp;$C5,'Smelter Look-up'!$J:$J,0))</f>
        <v>152</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30" customHeight="1">
      <c r="A6" s="196" t="s">
        <v>88</v>
      </c>
      <c r="B6" s="302" t="str">
        <f ca="1">IF(LEN(A6)=0,"",INDEX('Smelter Look-up'!$A:$A,MATCH($A6,'Smelter Look-up'!$E:$E,0)))</f>
        <v>Cobalt</v>
      </c>
      <c r="C6" s="151" t="str">
        <f ca="1">IF(LEN(A6)=0,"",INDEX('Smelter Look-up'!$C:$C,MATCH($A6,'Smelter Look-up'!$E:$E,0)))</f>
        <v>Dynatec Madagascar Company</v>
      </c>
      <c r="D6" s="148"/>
      <c r="E6" s="148" t="str">
        <f ca="1">IF(ISERROR($V6),"",OFFSET('Smelter Look-up'!$D$4,$V6-4,0)&amp;"")</f>
        <v>MADAGASCAR</v>
      </c>
      <c r="F6" s="148" t="str">
        <f ca="1">IF(ISERROR($V6),"",OFFSET('Smelter Look-up'!$E$4,$V6-4,0))</f>
        <v>CID003232</v>
      </c>
      <c r="G6" s="148"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49"/>
      <c r="L6" s="149"/>
      <c r="M6" s="149" t="s">
        <v>20183</v>
      </c>
      <c r="N6" s="149"/>
      <c r="O6" s="149"/>
      <c r="P6" s="207"/>
      <c r="Q6" s="150" t="s">
        <v>20186</v>
      </c>
      <c r="R6" s="148" t="str">
        <f ca="1">IF(ISERROR($V6),"",OFFSET('Smelter Look-up'!$C$4,$V6-4,0)&amp;"")</f>
        <v>Dynatec Madagascar Company</v>
      </c>
      <c r="S6" s="154" t="str">
        <f t="shared" ca="1" si="0"/>
        <v>MG</v>
      </c>
      <c r="T6" s="154" t="str">
        <f ca="1">IF(B6="","",IF(ISERROR(MATCH($J6,SorP!$B$1:$B$6226,0)),"",INDIRECT("'SorP'!$A$"&amp;MATCH($S6&amp;$J6,SorP!C:C,0))))</f>
        <v>MG-A</v>
      </c>
      <c r="U6" s="167"/>
      <c r="V6" s="168">
        <f ca="1">IF(C6="",NA(),MATCH($B6&amp;$C6,'Smelter Look-up'!$J:$J,0))</f>
        <v>22</v>
      </c>
      <c r="X6" s="169">
        <f t="shared" ca="1" si="1"/>
        <v>0</v>
      </c>
      <c r="AB6" s="312" t="str">
        <f t="shared" ca="1" si="2"/>
        <v>Cobalt</v>
      </c>
      <c r="AC6" s="169" t="str">
        <f t="shared" ref="AC6:AC69" ca="1" si="3">B6</f>
        <v>Cobalt</v>
      </c>
      <c r="AD6" s="169" t="str">
        <f t="shared" ref="AD6:AD69" ca="1" si="4">IF(C6="Smelter not listed",D6,C6)</f>
        <v>Dynatec Madagascar Company</v>
      </c>
    </row>
    <row r="7" spans="1:34" s="169" customFormat="1" ht="30" customHeight="1">
      <c r="A7" s="196" t="s">
        <v>251</v>
      </c>
      <c r="B7" s="302" t="str">
        <f ca="1">IF(LEN(A7)=0,"",INDEX('Smelter Look-up'!$A:$A,MATCH($A7,'Smelter Look-up'!$E:$E,0)))</f>
        <v>Cobalt</v>
      </c>
      <c r="C7" s="151" t="str">
        <f ca="1">IF(LEN(A7)=0,"",INDEX('Smelter Look-up'!$C:$C,MATCH($A7,'Smelter Look-up'!$E:$E,0)))</f>
        <v>Quzhou Huayou Cobalt New Material Co., Ltd.</v>
      </c>
      <c r="D7" s="148"/>
      <c r="E7" s="148" t="str">
        <f ca="1">IF(ISERROR($V7),"",OFFSET('Smelter Look-up'!$D$4,$V7-4,0)&amp;"")</f>
        <v>CHINA</v>
      </c>
      <c r="F7" s="148" t="str">
        <f ca="1">IF(ISERROR($V7),"",OFFSET('Smelter Look-up'!$E$4,$V7-4,0))</f>
        <v>CID003255</v>
      </c>
      <c r="G7" s="148" t="str">
        <f ca="1">IF(C7=$X$4,"Enter smelter details",IF(ISERROR($V7),"",OFFSET('Smelter Look-up'!$F$4,$V7-4,0)))</f>
        <v>RMI</v>
      </c>
      <c r="H7" s="204">
        <f ca="1">IF(ISERROR($V7),"",OFFSET('Smelter Look-up'!$G$4,$V7-4,0))</f>
        <v>0</v>
      </c>
      <c r="I7" s="205" t="str">
        <f ca="1">IF(ISERROR($V7),"",OFFSET('Smelter Look-up'!$H$4,$V7-4,0))</f>
        <v>Quzhou</v>
      </c>
      <c r="J7" s="205" t="str">
        <f ca="1">IF(ISERROR($V7),"",OFFSET('Smelter Look-up'!$I$4,$V7-4,0))</f>
        <v>Zhejiang Sheng</v>
      </c>
      <c r="K7" s="149"/>
      <c r="L7" s="149"/>
      <c r="M7" s="149" t="s">
        <v>20183</v>
      </c>
      <c r="N7" s="149"/>
      <c r="O7" s="149"/>
      <c r="P7" s="207"/>
      <c r="Q7" s="150" t="s">
        <v>20186</v>
      </c>
      <c r="R7" s="148" t="str">
        <f ca="1">IF(ISERROR($V7),"",OFFSET('Smelter Look-up'!$C$4,$V7-4,0)&amp;"")</f>
        <v>Quzhou Huayou Cobalt New Material Co., Ltd.</v>
      </c>
      <c r="S7" s="154" t="str">
        <f t="shared" ca="1" si="0"/>
        <v>CN</v>
      </c>
      <c r="T7" s="154" t="str">
        <f ca="1">IF(B7="","",IF(ISERROR(MATCH($J7,SorP!$B$1:$B$6226,0)),"",INDIRECT("'SorP'!$A$"&amp;MATCH($S7&amp;$J7,SorP!C:C,0))))</f>
        <v>CN-ZJ</v>
      </c>
      <c r="U7" s="167"/>
      <c r="V7" s="168">
        <f ca="1">IF(C7="",NA(),MATCH($B7&amp;$C7,'Smelter Look-up'!$J:$J,0))</f>
        <v>134</v>
      </c>
      <c r="X7" s="169">
        <f t="shared" ca="1" si="1"/>
        <v>0</v>
      </c>
      <c r="AB7" s="312" t="str">
        <f t="shared" ca="1" si="2"/>
        <v>Cobalt</v>
      </c>
      <c r="AC7" s="169" t="str">
        <f t="shared" ca="1" si="3"/>
        <v>Cobalt</v>
      </c>
      <c r="AD7" s="169" t="str">
        <f t="shared" ca="1" si="4"/>
        <v>Quzhou Huayou Cobalt New Material Co., Ltd.</v>
      </c>
    </row>
    <row r="8" spans="1:34" s="169" customFormat="1" ht="30" customHeight="1">
      <c r="A8" s="196" t="s">
        <v>232</v>
      </c>
      <c r="B8" s="302" t="str">
        <f ca="1">IF(LEN(A8)=0,"",INDEX('Smelter Look-up'!$A:$A,MATCH($A8,'Smelter Look-up'!$E:$E,0)))</f>
        <v>Cobalt</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CID003278</v>
      </c>
      <c r="G8" s="148" t="str">
        <f ca="1">IF(C8=$X$4,"Enter smelter details",IF(ISERROR($V8),"",OFFSET('Smelter Look-up'!$F$4,$V8-4,0)))</f>
        <v>RMI</v>
      </c>
      <c r="H8" s="204">
        <f ca="1">IF(ISERROR($V8),"",OFFSET('Smelter Look-up'!$G$4,$V8-4,0))</f>
        <v>0</v>
      </c>
      <c r="I8" s="205" t="str">
        <f ca="1">IF(ISERROR($V8),"",OFFSET('Smelter Look-up'!$H$4,$V8-4,0))</f>
        <v>Niihama</v>
      </c>
      <c r="J8" s="205" t="str">
        <f ca="1">IF(ISERROR($V8),"",OFFSET('Smelter Look-up'!$I$4,$V8-4,0))</f>
        <v>Ehime</v>
      </c>
      <c r="K8" s="149"/>
      <c r="L8" s="149"/>
      <c r="M8" s="149" t="s">
        <v>20183</v>
      </c>
      <c r="N8" s="149"/>
      <c r="O8" s="149"/>
      <c r="P8" s="207"/>
      <c r="Q8" s="150" t="s">
        <v>20186</v>
      </c>
      <c r="R8" s="148" t="str">
        <f ca="1">IF(ISERROR($V8),"",OFFSET('Smelter Look-up'!$C$4,$V8-4,0)&amp;"")</f>
        <v>Niihama Nickel Refinery, Sumitomo Metal Mining</v>
      </c>
      <c r="S8" s="154" t="str">
        <f t="shared" ca="1" si="0"/>
        <v>JP</v>
      </c>
      <c r="T8" s="154" t="str">
        <f ca="1">IF(B8="","",IF(ISERROR(MATCH($J8,SorP!$B$1:$B$6226,0)),"",INDIRECT("'SorP'!$A$"&amp;MATCH($S8&amp;$J8,SorP!C:C,0))))</f>
        <v>JP-38</v>
      </c>
      <c r="U8" s="167"/>
      <c r="V8" s="168">
        <f ca="1">IF(C8="",NA(),MATCH($B8&amp;$C8,'Smelter Look-up'!$J:$J,0))</f>
        <v>123</v>
      </c>
      <c r="X8" s="169">
        <f t="shared" ca="1" si="1"/>
        <v>0</v>
      </c>
      <c r="AB8" s="312" t="str">
        <f t="shared" ca="1" si="2"/>
        <v>Cobalt</v>
      </c>
      <c r="AC8" s="169" t="str">
        <f t="shared" ca="1" si="3"/>
        <v>Cobalt</v>
      </c>
      <c r="AD8" s="169" t="str">
        <f t="shared" ca="1" si="4"/>
        <v>Niihama Nickel Refinery, Sumitomo Metal Mining</v>
      </c>
    </row>
    <row r="9" spans="1:34" s="169" customFormat="1" ht="126.75" customHeight="1">
      <c r="A9" s="196" t="s">
        <v>117</v>
      </c>
      <c r="B9" s="302" t="str">
        <f ca="1">IF(LEN(A9)=0,"",INDEX('Smelter Look-up'!$A:$A,MATCH($A9,'Smelter Look-up'!$E:$E,0)))</f>
        <v>Cobalt</v>
      </c>
      <c r="C9" s="151" t="str">
        <f ca="1">IF(LEN(A9)=0,"",INDEX('Smelter Look-up'!$C:$C,MATCH($A9,'Smelter Look-up'!$E:$E,0)))</f>
        <v>Glencore Nikkelverk Refinery</v>
      </c>
      <c r="D9" s="148"/>
      <c r="E9" s="148" t="str">
        <f ca="1">IF(ISERROR($V9),"",OFFSET('Smelter Look-up'!$D$4,$V9-4,0)&amp;"")</f>
        <v>NORWAY</v>
      </c>
      <c r="F9" s="148" t="str">
        <f ca="1">IF(ISERROR($V9),"",OFFSET('Smelter Look-up'!$E$4,$V9-4,0))</f>
        <v>CID003403</v>
      </c>
      <c r="G9" s="148" t="str">
        <f ca="1">IF(C9=$X$4,"Enter smelter details",IF(ISERROR($V9),"",OFFSET('Smelter Look-up'!$F$4,$V9-4,0)))</f>
        <v>RMI</v>
      </c>
      <c r="H9" s="204">
        <f ca="1">IF(ISERROR($V9),"",OFFSET('Smelter Look-up'!$G$4,$V9-4,0))</f>
        <v>0</v>
      </c>
      <c r="I9" s="205" t="str">
        <f ca="1">IF(ISERROR($V9),"",OFFSET('Smelter Look-up'!$H$4,$V9-4,0))</f>
        <v>Kristiansand</v>
      </c>
      <c r="J9" s="205" t="str">
        <f ca="1">IF(ISERROR($V9),"",OFFSET('Smelter Look-up'!$I$4,$V9-4,0))</f>
        <v>Agder</v>
      </c>
      <c r="K9" s="149"/>
      <c r="L9" s="149"/>
      <c r="M9" s="149" t="s">
        <v>20184</v>
      </c>
      <c r="N9" s="149"/>
      <c r="O9" s="149"/>
      <c r="P9" s="207"/>
      <c r="Q9" s="150" t="s">
        <v>20185</v>
      </c>
      <c r="R9" s="148" t="str">
        <f ca="1">IF(ISERROR($V9),"",OFFSET('Smelter Look-up'!$C$4,$V9-4,0)&amp;"")</f>
        <v>Glencore Nikkelverk Refinery</v>
      </c>
      <c r="S9" s="154" t="str">
        <f t="shared" ca="1" si="0"/>
        <v>NO</v>
      </c>
      <c r="T9" s="154" t="str">
        <f ca="1">IF(B9="","",IF(ISERROR(MATCH($J9,SorP!$B$1:$B$6226,0)),"",INDIRECT("'SorP'!$A$"&amp;MATCH($S9&amp;$J9,SorP!C:C,0))))</f>
        <v>NO-42</v>
      </c>
      <c r="U9" s="167"/>
      <c r="V9" s="168">
        <f ca="1">IF(C9="",NA(),MATCH($B9&amp;$C9,'Smelter Look-up'!$J:$J,0))</f>
        <v>41</v>
      </c>
      <c r="X9" s="169">
        <f t="shared" ca="1" si="1"/>
        <v>0</v>
      </c>
      <c r="AB9" s="312" t="str">
        <f t="shared" ca="1" si="2"/>
        <v>Cobalt</v>
      </c>
      <c r="AC9" s="169" t="str">
        <f t="shared" ca="1" si="3"/>
        <v>Cobalt</v>
      </c>
      <c r="AD9" s="169" t="str">
        <f t="shared" ca="1" si="4"/>
        <v>Glencore Nikkelverk Refinery</v>
      </c>
    </row>
    <row r="10" spans="1:34" s="169" customFormat="1" ht="30" customHeight="1">
      <c r="A10" s="196" t="s">
        <v>205</v>
      </c>
      <c r="B10" s="302" t="str">
        <f ca="1">IF(LEN(A10)=0,"",INDEX('Smelter Look-up'!$A:$A,MATCH($A10,'Smelter Look-up'!$E:$E,0)))</f>
        <v>Cobalt</v>
      </c>
      <c r="C10" s="151" t="str">
        <f ca="1">IF(LEN(A10)=0,"",INDEX('Smelter Look-up'!$C:$C,MATCH($A10,'Smelter Look-up'!$E:$E,0)))</f>
        <v>Mechema Taiwan Plant 2</v>
      </c>
      <c r="D10" s="148"/>
      <c r="E10" s="148" t="str">
        <f ca="1">IF(ISERROR($V10),"",OFFSET('Smelter Look-up'!$D$4,$V10-4,0)&amp;"")</f>
        <v>TAIWAN, PROVINCE OF CHINA</v>
      </c>
      <c r="F10" s="148" t="str">
        <f ca="1">IF(ISERROR($V10),"",OFFSET('Smelter Look-up'!$E$4,$V10-4,0))</f>
        <v>CID003534</v>
      </c>
      <c r="G10" s="148" t="str">
        <f ca="1">IF(C10=$X$4,"Enter smelter details",IF(ISERROR($V10),"",OFFSET('Smelter Look-up'!$F$4,$V10-4,0)))</f>
        <v>RMI</v>
      </c>
      <c r="H10" s="204">
        <f ca="1">IF(ISERROR($V10),"",OFFSET('Smelter Look-up'!$G$4,$V10-4,0))</f>
        <v>0</v>
      </c>
      <c r="I10" s="205" t="str">
        <f ca="1">IF(ISERROR($V10),"",OFFSET('Smelter Look-up'!$H$4,$V10-4,0))</f>
        <v>Taoyuan</v>
      </c>
      <c r="J10" s="205" t="str">
        <f ca="1">IF(ISERROR($V10),"",OFFSET('Smelter Look-up'!$I$4,$V10-4,0))</f>
        <v>Taoyuan</v>
      </c>
      <c r="K10" s="149"/>
      <c r="L10" s="149"/>
      <c r="M10" s="149" t="s">
        <v>20183</v>
      </c>
      <c r="N10" s="149"/>
      <c r="O10" s="149"/>
      <c r="P10" s="207"/>
      <c r="Q10" s="150" t="s">
        <v>20186</v>
      </c>
      <c r="R10" s="148" t="str">
        <f ca="1">IF(ISERROR($V10),"",OFFSET('Smelter Look-up'!$C$4,$V10-4,0)&amp;"")</f>
        <v>Mechema Taiwan Plant 2</v>
      </c>
      <c r="S10" s="154" t="str">
        <f t="shared" ca="1" si="0"/>
        <v>TW</v>
      </c>
      <c r="T10" s="154" t="str">
        <f ca="1">IF(B10="","",IF(ISERROR(MATCH($J10,SorP!$B$1:$B$6226,0)),"",INDIRECT("'SorP'!$A$"&amp;MATCH($S10&amp;$J10,SorP!C:C,0))))</f>
        <v>TW-TAO</v>
      </c>
      <c r="U10" s="167"/>
      <c r="V10" s="168">
        <f ca="1">IF(C10="",NA(),MATCH($B10&amp;$C10,'Smelter Look-up'!$J:$J,0))</f>
        <v>101</v>
      </c>
      <c r="X10" s="169">
        <f t="shared" ca="1" si="1"/>
        <v>0</v>
      </c>
      <c r="AB10" s="312" t="str">
        <f t="shared" ca="1" si="2"/>
        <v>Cobalt</v>
      </c>
      <c r="AC10" s="169" t="str">
        <f t="shared" ca="1" si="3"/>
        <v>Cobalt</v>
      </c>
      <c r="AD10" s="169" t="str">
        <f t="shared" ca="1" si="4"/>
        <v>Mechema Taiwan Plant 2</v>
      </c>
    </row>
    <row r="11" spans="1:34" s="169" customFormat="1" ht="30" customHeight="1">
      <c r="A11" s="197" t="s">
        <v>18817</v>
      </c>
      <c r="B11" s="302" t="str">
        <f ca="1">IF(LEN(A11)=0,"",INDEX('Smelter Look-up'!$A:$A,MATCH($A11,'Smelter Look-up'!$E:$E,0)))</f>
        <v>Copper</v>
      </c>
      <c r="C11" s="151" t="str">
        <f ca="1">IF(LEN(A11)=0,"",INDEX('Smelter Look-up'!$C:$C,MATCH($A11,'Smelter Look-up'!$E:$E,0)))</f>
        <v>Toyo Smelter &amp; Refinery, Sumitomo Metal Mining</v>
      </c>
      <c r="D11" s="148"/>
      <c r="E11" s="148" t="str">
        <f ca="1">IF(ISERROR($V11),"",OFFSET('Smelter Look-up'!$D$4,$V11-4,0)&amp;"")</f>
        <v>JAPAN</v>
      </c>
      <c r="F11" s="148" t="str">
        <f ca="1">IF(ISERROR($V11),"",OFFSET('Smelter Look-up'!$E$4,$V11-4,0))</f>
        <v>CID003878</v>
      </c>
      <c r="G11" s="148" t="str">
        <f ca="1">IF(C11=$X$4,"Enter smelter details",IF(ISERROR($V11),"",OFFSET('Smelter Look-up'!$F$4,$V11-4,0)))</f>
        <v>RMI</v>
      </c>
      <c r="H11" s="204">
        <f ca="1">IF(ISERROR($V11),"",OFFSET('Smelter Look-up'!$G$4,$V11-4,0))</f>
        <v>0</v>
      </c>
      <c r="I11" s="205" t="str">
        <f ca="1">IF(ISERROR($V11),"",OFFSET('Smelter Look-up'!$H$4,$V11-4,0))</f>
        <v>Saijyo</v>
      </c>
      <c r="J11" s="205" t="str">
        <f ca="1">IF(ISERROR($V11),"",OFFSET('Smelter Look-up'!$I$4,$V11-4,0))</f>
        <v>Ehime</v>
      </c>
      <c r="K11" s="149"/>
      <c r="L11" s="149"/>
      <c r="M11" s="149" t="s">
        <v>20187</v>
      </c>
      <c r="N11" s="149"/>
      <c r="O11" s="149"/>
      <c r="P11" s="207"/>
      <c r="Q11" s="150" t="s">
        <v>20187</v>
      </c>
      <c r="R11" s="148" t="str">
        <f ca="1">IF(ISERROR($V11),"",OFFSET('Smelter Look-up'!$C$4,$V11-4,0)&amp;"")</f>
        <v>Toyo Smelter &amp; Refinery, Sumitomo Metal Mining</v>
      </c>
      <c r="S11" s="154" t="str">
        <f t="shared" ca="1" si="0"/>
        <v>JP</v>
      </c>
      <c r="T11" s="154" t="str">
        <f ca="1">IF(B11="","",IF(ISERROR(MATCH($J11,SorP!$B$1:$B$6226,0)),"",INDIRECT("'SorP'!$A$"&amp;MATCH($S11&amp;$J11,SorP!C:C,0))))</f>
        <v>JP-38</v>
      </c>
      <c r="U11" s="167"/>
      <c r="V11" s="168">
        <f ca="1">IF(C11="",NA(),MATCH($B11&amp;$C11,'Smelter Look-up'!$J:$J,0))</f>
        <v>301</v>
      </c>
      <c r="X11" s="169">
        <f t="shared" ca="1" si="1"/>
        <v>0</v>
      </c>
      <c r="AB11" s="312" t="str">
        <f t="shared" ca="1" si="2"/>
        <v>Copper</v>
      </c>
      <c r="AC11" s="169" t="str">
        <f t="shared" ca="1" si="3"/>
        <v>Copper</v>
      </c>
      <c r="AD11" s="169" t="str">
        <f t="shared" ca="1" si="4"/>
        <v>Toyo Smelter &amp; Refinery, Sumitomo Metal Mining</v>
      </c>
    </row>
    <row r="12" spans="1:34" s="169" customFormat="1" ht="30" customHeight="1">
      <c r="A12" s="196" t="s">
        <v>18746</v>
      </c>
      <c r="B12" s="302" t="str">
        <f ca="1">IF(LEN(A12)=0,"",INDEX('Smelter Look-up'!$A:$A,MATCH($A12,'Smelter Look-up'!$E:$E,0)))</f>
        <v>Copper</v>
      </c>
      <c r="C12" s="151" t="str">
        <f ca="1">IF(LEN(A12)=0,"",INDEX('Smelter Look-up'!$C:$C,MATCH($A12,'Smelter Look-up'!$E:$E,0)))</f>
        <v>JX Nippon Mining &amp; Metals Co., Ltd. Hitachi</v>
      </c>
      <c r="D12" s="148"/>
      <c r="E12" s="148" t="str">
        <f ca="1">IF(ISERROR($V12),"",OFFSET('Smelter Look-up'!$D$4,$V12-4,0)&amp;"")</f>
        <v>JAPAN</v>
      </c>
      <c r="F12" s="148" t="str">
        <f ca="1">IF(ISERROR($V12),"",OFFSET('Smelter Look-up'!$E$4,$V12-4,0))</f>
        <v>CID003996</v>
      </c>
      <c r="G12" s="148" t="str">
        <f ca="1">IF(C12=$X$4,"Enter smelter details",IF(ISERROR($V12),"",OFFSET('Smelter Look-up'!$F$4,$V12-4,0)))</f>
        <v>RMI</v>
      </c>
      <c r="H12" s="204">
        <f ca="1">IF(ISERROR($V12),"",OFFSET('Smelter Look-up'!$G$4,$V12-4,0))</f>
        <v>0</v>
      </c>
      <c r="I12" s="205" t="str">
        <f ca="1">IF(ISERROR($V12),"",OFFSET('Smelter Look-up'!$H$4,$V12-4,0))</f>
        <v>Hitachi-shi</v>
      </c>
      <c r="J12" s="205" t="str">
        <f ca="1">IF(ISERROR($V12),"",OFFSET('Smelter Look-up'!$I$4,$V12-4,0))</f>
        <v>Ibaraki</v>
      </c>
      <c r="K12" s="149"/>
      <c r="L12" s="149"/>
      <c r="M12" s="149" t="s">
        <v>20187</v>
      </c>
      <c r="N12" s="149"/>
      <c r="O12" s="149"/>
      <c r="P12" s="207"/>
      <c r="Q12" s="150" t="s">
        <v>20187</v>
      </c>
      <c r="R12" s="148" t="str">
        <f ca="1">IF(ISERROR($V12),"",OFFSET('Smelter Look-up'!$C$4,$V12-4,0)&amp;"")</f>
        <v>JX Nippon Mining &amp; Metals Co., Ltd. Hitachi</v>
      </c>
      <c r="S12" s="154" t="str">
        <f t="shared" ca="1" si="0"/>
        <v>JP</v>
      </c>
      <c r="T12" s="154" t="str">
        <f ca="1">IF(B12="","",IF(ISERROR(MATCH($J12,SorP!$B$1:$B$6226,0)),"",INDIRECT("'SorP'!$A$"&amp;MATCH($S12&amp;$J12,SorP!C:C,0))))</f>
        <v>JP-08</v>
      </c>
      <c r="U12" s="167"/>
      <c r="V12" s="168">
        <f ca="1">IF(C12="",NA(),MATCH($B12&amp;$C12,'Smelter Look-up'!$J:$J,0))</f>
        <v>233</v>
      </c>
      <c r="X12" s="169">
        <f t="shared" ca="1" si="1"/>
        <v>0</v>
      </c>
      <c r="AB12" s="312" t="str">
        <f t="shared" ca="1" si="2"/>
        <v>Copper</v>
      </c>
      <c r="AC12" s="169" t="str">
        <f t="shared" ca="1" si="3"/>
        <v>Copper</v>
      </c>
      <c r="AD12" s="169" t="str">
        <f t="shared" ca="1" si="4"/>
        <v>JX Nippon Mining &amp; Metals Co., Ltd. Hitachi</v>
      </c>
    </row>
    <row r="13" spans="1:34" s="169" customFormat="1" ht="42.9" customHeight="1">
      <c r="A13" s="196" t="s">
        <v>20181</v>
      </c>
      <c r="B13" s="302" t="s">
        <v>18684</v>
      </c>
      <c r="C13" s="151" t="s">
        <v>20192</v>
      </c>
      <c r="D13" s="148"/>
      <c r="E13" s="148" t="s">
        <v>133</v>
      </c>
      <c r="F13" s="148" t="s">
        <v>20181</v>
      </c>
      <c r="G13" s="148" t="s">
        <v>20189</v>
      </c>
      <c r="H13" s="204" t="str">
        <f ca="1">IF(ISERROR($V13),"",OFFSET('Smelter Look-up'!$G$4,$V13-4,0))</f>
        <v/>
      </c>
      <c r="I13" s="205" t="s">
        <v>20190</v>
      </c>
      <c r="J13" s="205" t="s">
        <v>20194</v>
      </c>
      <c r="K13" s="149"/>
      <c r="L13" s="149"/>
      <c r="M13" s="149" t="s">
        <v>20184</v>
      </c>
      <c r="N13" s="149"/>
      <c r="O13" s="149"/>
      <c r="P13" s="207"/>
      <c r="Q13" s="150" t="s">
        <v>20188</v>
      </c>
      <c r="R13" s="148" t="str">
        <f ca="1">IF(ISERROR($V13),"",OFFSET('Smelter Look-up'!$C$4,$V13-4,0)&amp;"")</f>
        <v/>
      </c>
      <c r="S13" s="154" t="str">
        <f t="shared" ref="S13:S63" ca="1" si="5">IF(B13="","",IF(ISERROR(MATCH($E13,CL,0)),"Unknown",INDIRECT("'C'!$A$"&amp;MATCH($E13,CL,0)+1)))</f>
        <v>JP</v>
      </c>
      <c r="T13" s="154" t="str">
        <f ca="1">IF(B13="","",IF(ISERROR(MATCH($J13,SorP!$B$1:$B$6226,0)),"",INDIRECT("'SorP'!$A$"&amp;MATCH($S13&amp;$J13,SorP!C:C,0))))</f>
        <v>JP-37</v>
      </c>
      <c r="U13" s="167"/>
      <c r="V13" s="168" t="e">
        <f>IF(C13="",NA(),MATCH($B13&amp;$C13,'Smelter Look-up'!$J:$J,0))</f>
        <v>#N/A</v>
      </c>
      <c r="X13" s="169">
        <f t="shared" ref="X13:X62" si="6">IF(AND(C13="Smelter not listed",OR(LEN(D13)=0,LEN(E13)=0)),1,0)</f>
        <v>0</v>
      </c>
      <c r="AB13" s="312" t="str">
        <f t="shared" ref="AB13:AB69" si="7">IF(C13="","",B13)</f>
        <v>Copper</v>
      </c>
      <c r="AC13" s="169" t="str">
        <f t="shared" si="3"/>
        <v>Copper</v>
      </c>
      <c r="AD13" s="169" t="str">
        <f t="shared" si="4"/>
        <v>Naoshima Smelter and Refinery</v>
      </c>
    </row>
    <row r="14" spans="1:34" s="169" customFormat="1" ht="42.9" customHeight="1">
      <c r="A14" s="197" t="s">
        <v>20182</v>
      </c>
      <c r="B14" s="302" t="s">
        <v>18684</v>
      </c>
      <c r="C14" s="151" t="s">
        <v>20193</v>
      </c>
      <c r="D14" s="148"/>
      <c r="E14" s="148" t="s">
        <v>133</v>
      </c>
      <c r="F14" s="148" t="s">
        <v>20182</v>
      </c>
      <c r="G14" s="148" t="s">
        <v>20189</v>
      </c>
      <c r="H14" s="204" t="str">
        <f ca="1">IF(ISERROR($V14),"",OFFSET('Smelter Look-up'!$G$4,$V14-4,0))</f>
        <v/>
      </c>
      <c r="I14" s="205" t="s">
        <v>20191</v>
      </c>
      <c r="J14" s="205" t="s">
        <v>20195</v>
      </c>
      <c r="K14" s="149" t="s">
        <v>20196</v>
      </c>
      <c r="L14" s="149"/>
      <c r="M14" s="149" t="s">
        <v>20184</v>
      </c>
      <c r="N14" s="149"/>
      <c r="O14" s="149"/>
      <c r="P14" s="207"/>
      <c r="Q14" s="150" t="s">
        <v>20188</v>
      </c>
      <c r="R14" s="148" t="str">
        <f ca="1">IF(ISERROR($V14),"",OFFSET('Smelter Look-up'!$C$4,$V14-4,0)&amp;"")</f>
        <v/>
      </c>
      <c r="S14" s="154" t="str">
        <f t="shared" ca="1" si="5"/>
        <v>JP</v>
      </c>
      <c r="T14" s="154" t="str">
        <f ca="1">IF(B14="","",IF(ISERROR(MATCH($J14,SorP!$B$1:$B$6226,0)),"",INDIRECT("'SorP'!$A$"&amp;MATCH($S14&amp;$J14,SorP!C:C,0))))</f>
        <v/>
      </c>
      <c r="U14" s="167"/>
      <c r="V14" s="168" t="e">
        <f>IF(C14="",NA(),MATCH($B14&amp;$C14,'Smelter Look-up'!$J:$J,0))</f>
        <v>#N/A</v>
      </c>
      <c r="X14" s="169">
        <f t="shared" si="6"/>
        <v>0</v>
      </c>
      <c r="AB14" s="312" t="str">
        <f t="shared" si="7"/>
        <v>Copper</v>
      </c>
      <c r="AC14" s="169" t="str">
        <f t="shared" si="3"/>
        <v>Copper</v>
      </c>
      <c r="AD14" s="169" t="str">
        <f t="shared" si="4"/>
        <v>Onahama Smelting and Refining Co., Ltd.</v>
      </c>
    </row>
    <row r="15" spans="1:34" s="169" customFormat="1" ht="25.2">
      <c r="A15" s="197" t="s">
        <v>18768</v>
      </c>
      <c r="B15" s="302" t="str">
        <f ca="1">IF(LEN(A15)=0,"",INDEX('Smelter Look-up'!$A:$A,MATCH($A15,'Smelter Look-up'!$E:$E,0)))</f>
        <v>Copper</v>
      </c>
      <c r="C15" s="151" t="str">
        <f ca="1">IF(LEN(A15)=0,"",INDEX('Smelter Look-up'!$C:$C,MATCH($A15,'Smelter Look-up'!$E:$E,0)))</f>
        <v>LS MnM Inc.</v>
      </c>
      <c r="D15" s="148"/>
      <c r="E15" s="148" t="str">
        <f ca="1">IF(ISERROR($V15),"",OFFSET('Smelter Look-up'!$D$4,$V15-4,0)&amp;"")</f>
        <v>KOREA, REPUBLIC OF</v>
      </c>
      <c r="F15" s="148" t="str">
        <f ca="1">IF(ISERROR($V15),"",OFFSET('Smelter Look-up'!$E$4,$V15-4,0))</f>
        <v>CID004729</v>
      </c>
      <c r="G15" s="148" t="str">
        <f ca="1">IF(C15=$X$4,"Enter smelter details",IF(ISERROR($V15),"",OFFSET('Smelter Look-up'!$F$4,$V15-4,0)))</f>
        <v>RMI</v>
      </c>
      <c r="H15" s="204">
        <f ca="1">IF(ISERROR($V15),"",OFFSET('Smelter Look-up'!$G$4,$V15-4,0))</f>
        <v>0</v>
      </c>
      <c r="I15" s="205" t="str">
        <f ca="1">IF(ISERROR($V15),"",OFFSET('Smelter Look-up'!$H$4,$V15-4,0))</f>
        <v>Onsan-eup</v>
      </c>
      <c r="J15" s="205" t="str">
        <f ca="1">IF(ISERROR($V15),"",OFFSET('Smelter Look-up'!$I$4,$V15-4,0))</f>
        <v>Ulsan-gwangyeoksi</v>
      </c>
      <c r="K15" s="149"/>
      <c r="L15" s="149"/>
      <c r="M15" s="149" t="s">
        <v>20187</v>
      </c>
      <c r="N15" s="149"/>
      <c r="O15" s="149"/>
      <c r="P15" s="207"/>
      <c r="Q15" s="150" t="s">
        <v>20187</v>
      </c>
      <c r="R15" s="148" t="str">
        <f ca="1">IF(ISERROR($V15),"",OFFSET('Smelter Look-up'!$C$4,$V15-4,0)&amp;"")</f>
        <v>LS MnM Inc.</v>
      </c>
      <c r="S15" s="154" t="str">
        <f t="shared" ca="1" si="5"/>
        <v>KR</v>
      </c>
      <c r="T15" s="154" t="str">
        <f ca="1">IF(B15="","",IF(ISERROR(MATCH($J15,SorP!$B$1:$B$6226,0)),"",INDIRECT("'SorP'!$A$"&amp;MATCH($S15&amp;$J15,SorP!C:C,0))))</f>
        <v>KR-31</v>
      </c>
      <c r="U15" s="167"/>
      <c r="V15" s="168">
        <f ca="1">IF(C15="",NA(),MATCH($B15&amp;$C15,'Smelter Look-up'!$J:$J,0))</f>
        <v>252</v>
      </c>
      <c r="X15" s="169">
        <f t="shared" ca="1" si="6"/>
        <v>0</v>
      </c>
      <c r="AB15" s="312" t="str">
        <f t="shared" ca="1" si="7"/>
        <v>Copper</v>
      </c>
      <c r="AC15" s="169" t="str">
        <f t="shared" ca="1" si="3"/>
        <v>Copper</v>
      </c>
      <c r="AD15" s="169" t="str">
        <f t="shared" ca="1" si="4"/>
        <v>LS MnM Inc.</v>
      </c>
    </row>
    <row r="16" spans="1:34" s="169" customFormat="1" ht="119.25" customHeight="1">
      <c r="A16" s="196" t="s">
        <v>117</v>
      </c>
      <c r="B16" s="302" t="s">
        <v>18685</v>
      </c>
      <c r="C16" s="151" t="str">
        <f ca="1">IF(LEN(A16)=0,"",INDEX('Smelter Look-up'!$C:$C,MATCH($A16,'Smelter Look-up'!$E:$E,0)))</f>
        <v>Glencore Nikkelverk Refinery</v>
      </c>
      <c r="D16" s="148"/>
      <c r="E16" s="148" t="s">
        <v>116</v>
      </c>
      <c r="F16" s="148" t="s">
        <v>117</v>
      </c>
      <c r="G16" s="148" t="s">
        <v>20197</v>
      </c>
      <c r="H16" s="204" t="s">
        <v>19177</v>
      </c>
      <c r="I16" s="205" t="s">
        <v>118</v>
      </c>
      <c r="J16" s="205" t="s">
        <v>16388</v>
      </c>
      <c r="K16" s="149"/>
      <c r="L16" s="149"/>
      <c r="M16" s="149" t="s">
        <v>20184</v>
      </c>
      <c r="N16" s="149"/>
      <c r="O16" s="149"/>
      <c r="P16" s="207"/>
      <c r="Q16" s="150" t="s">
        <v>20185</v>
      </c>
      <c r="R16" s="148" t="str">
        <f ca="1">IF(ISERROR($V16),"",OFFSET('Smelter Look-up'!$C$4,$V16-4,0)&amp;"")</f>
        <v/>
      </c>
      <c r="S16" s="154" t="str">
        <f t="shared" ca="1" si="5"/>
        <v>NO</v>
      </c>
      <c r="T16" s="154" t="str">
        <f ca="1">IF(B16="","",IF(ISERROR(MATCH($J16,SorP!$B$1:$B$6226,0)),"",INDIRECT("'SorP'!$A$"&amp;MATCH($S16&amp;$J16,SorP!C:C,0))))</f>
        <v>NO-42</v>
      </c>
      <c r="U16" s="167"/>
      <c r="V16" s="168" t="e">
        <f ca="1">IF(C16="",NA(),MATCH($B16&amp;$C16,'Smelter Look-up'!$J:$J,0))</f>
        <v>#N/A</v>
      </c>
      <c r="X16" s="169">
        <f t="shared" ca="1" si="6"/>
        <v>0</v>
      </c>
      <c r="AB16" s="312" t="str">
        <f t="shared" ca="1" si="7"/>
        <v>Nickel</v>
      </c>
      <c r="AC16" s="169" t="str">
        <f t="shared" si="3"/>
        <v>Nickel</v>
      </c>
      <c r="AD16" s="169" t="str">
        <f t="shared" ca="1" si="4"/>
        <v>Glencore Nikkelverk Refinery</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RAMXEED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 customHeight="1">
      <c r="A8" s="79">
        <f>Declaration!B14</f>
        <v>0</v>
      </c>
      <c r="B8" s="78"/>
      <c r="C8" s="78"/>
      <c r="D8" s="84"/>
      <c r="E8" s="16"/>
      <c r="F8" s="82"/>
      <c r="G8" s="61"/>
      <c r="H8" s="62"/>
      <c r="I8" s="130"/>
    </row>
    <row r="9" spans="1:10" ht="39">
      <c r="A9" s="134" t="str">
        <f ca="1">Declaration!B19</f>
        <v>Contact Name (*):</v>
      </c>
      <c r="B9" s="354" t="str">
        <f>Declaration!D19</f>
        <v>Hideki Yamada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N/A@com (Refer URL for our distributors contact:　https://www.ramxeed.com/company/office/ )</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https://www.ramxeed.com/contact/</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Tatsuhiro Watanabe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N/A@com (Refer URL for our distributors contact:　https://www.ramxeed.com/company/office/ )</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 customHeight="1">
      <c r="A14" s="79"/>
      <c r="B14" s="78"/>
      <c r="C14" s="78"/>
      <c r="D14" s="84"/>
      <c r="E14" s="16" t="s">
        <v>15</v>
      </c>
      <c r="F14" s="82"/>
      <c r="G14" s="61"/>
      <c r="H14" s="62">
        <f>F14*G14</f>
        <v>0</v>
      </c>
      <c r="I14" s="130"/>
    </row>
    <row r="15" spans="1:10" ht="39">
      <c r="A15" s="79" t="str">
        <f ca="1">Declaration!B26</f>
        <v>Effective Date (*):</v>
      </c>
      <c r="B15" s="80">
        <f>Declaration!D26</f>
        <v>45995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 hidden="1" customHeight="1">
      <c r="A23" s="79" t="str">
        <f>Declaration!B36</f>
        <v/>
      </c>
      <c r="B23" s="78">
        <f>Declaration!D36</f>
        <v>0</v>
      </c>
      <c r="C23" s="78">
        <f t="shared" si="3"/>
        <v>0</v>
      </c>
      <c r="D23" s="84"/>
      <c r="E23" s="16"/>
      <c r="F23" s="321"/>
      <c r="G23" s="61"/>
      <c r="H23" s="62"/>
      <c r="I23" s="130"/>
      <c r="J23" s="131"/>
    </row>
    <row r="24" spans="1:10" ht="21.9" hidden="1" customHeight="1">
      <c r="A24" s="79" t="str">
        <f>Declaration!B37</f>
        <v/>
      </c>
      <c r="B24" s="78">
        <f>Declaration!D37</f>
        <v>0</v>
      </c>
      <c r="C24" s="78">
        <f t="shared" si="3"/>
        <v>0</v>
      </c>
      <c r="D24" s="84"/>
      <c r="E24" s="16"/>
      <c r="F24" s="321"/>
      <c r="G24" s="61"/>
      <c r="H24" s="62"/>
      <c r="I24" s="130"/>
      <c r="J24" s="131"/>
    </row>
    <row r="25" spans="1:10" ht="21.9" hidden="1" customHeight="1">
      <c r="A25" s="79" t="str">
        <f>Declaration!B38</f>
        <v/>
      </c>
      <c r="B25" s="78">
        <f>Declaration!D38</f>
        <v>0</v>
      </c>
      <c r="C25" s="78">
        <f t="shared" si="3"/>
        <v>0</v>
      </c>
      <c r="D25" s="84"/>
      <c r="E25" s="16"/>
      <c r="F25" s="321"/>
      <c r="G25" s="61"/>
      <c r="H25" s="62"/>
      <c r="I25" s="130"/>
      <c r="J25" s="131"/>
    </row>
    <row r="26" spans="1:10" ht="21.9" hidden="1" customHeight="1">
      <c r="A26" s="79" t="str">
        <f>Declaration!B39</f>
        <v/>
      </c>
      <c r="B26" s="78">
        <f>Declaration!D39</f>
        <v>0</v>
      </c>
      <c r="C26" s="78">
        <f t="shared" si="3"/>
        <v>0</v>
      </c>
      <c r="D26" s="84"/>
      <c r="E26" s="16"/>
      <c r="F26" s="321"/>
      <c r="G26" s="61"/>
      <c r="H26" s="62"/>
      <c r="I26" s="130"/>
      <c r="J26" s="131"/>
    </row>
    <row r="27" spans="1:10" ht="24.9"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79" t="str">
        <f>Declaration!B48</f>
        <v/>
      </c>
      <c r="B34" s="78">
        <f>Declaration!D48</f>
        <v>0</v>
      </c>
      <c r="C34" s="135">
        <f t="shared" si="9"/>
        <v>0</v>
      </c>
      <c r="D34" s="227"/>
      <c r="E34" s="16"/>
      <c r="F34" s="83"/>
      <c r="G34" s="61"/>
      <c r="H34" s="62"/>
      <c r="I34" s="130"/>
    </row>
    <row r="35" spans="1:10" ht="21.9" hidden="1" customHeight="1">
      <c r="A35" s="79" t="str">
        <f>Declaration!B49</f>
        <v/>
      </c>
      <c r="B35" s="78">
        <f>Declaration!D49</f>
        <v>0</v>
      </c>
      <c r="C35" s="135">
        <f t="shared" si="9"/>
        <v>0</v>
      </c>
      <c r="D35" s="227"/>
      <c r="E35" s="16"/>
      <c r="F35" s="83"/>
      <c r="G35" s="61"/>
      <c r="H35" s="62"/>
      <c r="I35" s="130"/>
    </row>
    <row r="36" spans="1:10" ht="21.9" hidden="1" customHeight="1">
      <c r="A36" s="79" t="str">
        <f>Declaration!B50</f>
        <v/>
      </c>
      <c r="B36" s="78">
        <f>Declaration!D50</f>
        <v>0</v>
      </c>
      <c r="C36" s="135">
        <f t="shared" si="9"/>
        <v>0</v>
      </c>
      <c r="D36" s="227"/>
      <c r="E36" s="16"/>
      <c r="F36" s="83"/>
      <c r="G36" s="61"/>
      <c r="H36" s="62"/>
      <c r="I36" s="130"/>
    </row>
    <row r="37" spans="1:10" ht="21.9" hidden="1" customHeight="1">
      <c r="A37" s="79" t="str">
        <f>Declaration!B51</f>
        <v/>
      </c>
      <c r="B37" s="78">
        <f>Declaration!D51</f>
        <v>0</v>
      </c>
      <c r="C37" s="135">
        <f t="shared" si="9"/>
        <v>0</v>
      </c>
      <c r="D37" s="227"/>
      <c r="E37" s="16"/>
      <c r="F37" s="83"/>
      <c r="G37" s="61"/>
      <c r="H37" s="62"/>
      <c r="I37" s="130"/>
    </row>
    <row r="38" spans="1:10" ht="24.9"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79" t="str">
        <f>Declaration!B60</f>
        <v/>
      </c>
      <c r="B45" s="78">
        <f>Declaration!D60</f>
        <v>0</v>
      </c>
      <c r="C45" s="135">
        <f t="shared" si="3"/>
        <v>0</v>
      </c>
      <c r="D45" s="227"/>
      <c r="E45" s="16"/>
      <c r="F45" s="83"/>
      <c r="G45" s="61"/>
      <c r="H45" s="62"/>
      <c r="I45" s="130"/>
    </row>
    <row r="46" spans="1:10" ht="21.9" hidden="1" customHeight="1">
      <c r="A46" s="79" t="str">
        <f>Declaration!B61</f>
        <v/>
      </c>
      <c r="B46" s="78">
        <f>Declaration!D61</f>
        <v>0</v>
      </c>
      <c r="C46" s="135">
        <f t="shared" si="3"/>
        <v>0</v>
      </c>
      <c r="D46" s="227"/>
      <c r="E46" s="16"/>
      <c r="F46" s="83"/>
      <c r="G46" s="61"/>
      <c r="H46" s="62"/>
      <c r="I46" s="130"/>
    </row>
    <row r="47" spans="1:10" ht="21.9" hidden="1" customHeight="1">
      <c r="A47" s="79" t="str">
        <f>Declaration!B62</f>
        <v/>
      </c>
      <c r="B47" s="78">
        <f>Declaration!D62</f>
        <v>0</v>
      </c>
      <c r="C47" s="135">
        <f t="shared" si="3"/>
        <v>0</v>
      </c>
      <c r="D47" s="227"/>
      <c r="E47" s="16"/>
      <c r="F47" s="83"/>
      <c r="G47" s="61"/>
      <c r="H47" s="62"/>
      <c r="I47" s="130"/>
    </row>
    <row r="48" spans="1:10" ht="21.9" hidden="1" customHeight="1">
      <c r="A48" s="79" t="str">
        <f>Declaration!B63</f>
        <v/>
      </c>
      <c r="B48" s="78">
        <f>Declaration!D63</f>
        <v>0</v>
      </c>
      <c r="C48" s="135">
        <f t="shared" si="3"/>
        <v>0</v>
      </c>
      <c r="D48" s="86"/>
      <c r="E48" s="16" t="s">
        <v>15</v>
      </c>
      <c r="F48" s="83"/>
      <c r="G48" s="61"/>
      <c r="H48" s="62"/>
      <c r="I48" s="130"/>
    </row>
    <row r="49" spans="1:10" ht="24.9"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79" t="str">
        <f>Declaration!B72</f>
        <v/>
      </c>
      <c r="B56" s="78">
        <f>Declaration!D72</f>
        <v>0</v>
      </c>
      <c r="C56" s="135">
        <f t="shared" si="20"/>
        <v>0</v>
      </c>
      <c r="D56" s="191"/>
      <c r="E56" s="16"/>
      <c r="F56" s="83"/>
      <c r="G56" s="61"/>
      <c r="H56" s="62"/>
      <c r="I56" s="130"/>
      <c r="J56" s="131"/>
    </row>
    <row r="57" spans="1:10" ht="21.9" hidden="1" customHeight="1">
      <c r="A57" s="79" t="str">
        <f>Declaration!B73</f>
        <v/>
      </c>
      <c r="B57" s="78">
        <f>Declaration!D73</f>
        <v>0</v>
      </c>
      <c r="C57" s="135">
        <f t="shared" si="20"/>
        <v>0</v>
      </c>
      <c r="D57" s="86"/>
      <c r="E57" s="16" t="s">
        <v>15</v>
      </c>
      <c r="F57" s="83"/>
      <c r="G57" s="61"/>
      <c r="H57" s="62"/>
      <c r="I57" s="130"/>
      <c r="J57" s="131"/>
    </row>
    <row r="58" spans="1:10" ht="21.9" hidden="1" customHeight="1">
      <c r="A58" s="79" t="str">
        <f>Declaration!B74</f>
        <v/>
      </c>
      <c r="B58" s="78">
        <f>Declaration!D74</f>
        <v>0</v>
      </c>
      <c r="C58" s="135">
        <f t="shared" si="20"/>
        <v>0</v>
      </c>
      <c r="D58" s="86"/>
      <c r="E58" s="16" t="s">
        <v>15</v>
      </c>
      <c r="F58" s="83"/>
      <c r="G58" s="61"/>
      <c r="H58" s="62"/>
      <c r="I58" s="130"/>
      <c r="J58" s="131"/>
    </row>
    <row r="59" spans="1:10" ht="21.9" hidden="1" customHeight="1">
      <c r="A59" s="79" t="str">
        <f>Declaration!B75</f>
        <v/>
      </c>
      <c r="B59" s="78">
        <f>Declaration!D75</f>
        <v>0</v>
      </c>
      <c r="C59" s="135">
        <f t="shared" si="20"/>
        <v>0</v>
      </c>
      <c r="D59" s="86"/>
      <c r="E59" s="16" t="s">
        <v>15</v>
      </c>
      <c r="F59" s="83"/>
      <c r="G59" s="61"/>
      <c r="H59" s="62"/>
      <c r="I59" s="130"/>
      <c r="J59" s="131"/>
    </row>
    <row r="60" spans="1:10" ht="24.9"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 hidden="1" customHeight="1">
      <c r="A67" s="79" t="str">
        <f>Declaration!B84</f>
        <v/>
      </c>
      <c r="B67" s="78">
        <f>Declaration!D84</f>
        <v>0</v>
      </c>
      <c r="C67" s="135">
        <f t="shared" si="3"/>
        <v>0</v>
      </c>
      <c r="D67" s="84"/>
      <c r="E67" s="16"/>
      <c r="F67" s="83"/>
      <c r="G67" s="61"/>
      <c r="H67" s="62"/>
      <c r="I67" s="130"/>
    </row>
    <row r="68" spans="1:10" ht="21.9" hidden="1" customHeight="1">
      <c r="A68" s="79" t="str">
        <f>Declaration!B85</f>
        <v/>
      </c>
      <c r="B68" s="78">
        <f>Declaration!D85</f>
        <v>0</v>
      </c>
      <c r="C68" s="135">
        <f t="shared" si="3"/>
        <v>0</v>
      </c>
      <c r="D68" s="84"/>
      <c r="E68" s="16"/>
      <c r="F68" s="83"/>
      <c r="G68" s="61"/>
      <c r="H68" s="62"/>
      <c r="I68" s="130"/>
    </row>
    <row r="69" spans="1:10" ht="21.9" hidden="1" customHeight="1">
      <c r="A69" s="79" t="str">
        <f>Declaration!B86</f>
        <v/>
      </c>
      <c r="B69" s="78">
        <f>Declaration!D86</f>
        <v>0</v>
      </c>
      <c r="C69" s="135">
        <f t="shared" si="3"/>
        <v>0</v>
      </c>
      <c r="D69" s="84"/>
      <c r="E69" s="16" t="s">
        <v>18</v>
      </c>
      <c r="F69" s="83"/>
      <c r="G69" s="61"/>
      <c r="H69" s="62"/>
      <c r="I69" s="130"/>
    </row>
    <row r="70" spans="1:10" ht="21.9" hidden="1" customHeight="1">
      <c r="A70" s="79" t="str">
        <f>Declaration!B87</f>
        <v/>
      </c>
      <c r="B70" s="78">
        <f>Declaration!D87</f>
        <v>0</v>
      </c>
      <c r="C70" s="135">
        <f t="shared" si="3"/>
        <v>0</v>
      </c>
      <c r="D70" s="84"/>
      <c r="E70" s="16" t="s">
        <v>18</v>
      </c>
      <c r="F70" s="83"/>
      <c r="G70" s="61"/>
      <c r="H70" s="62"/>
      <c r="I70" s="130"/>
    </row>
    <row r="71" spans="1:10" ht="24.9"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79" t="str">
        <f>Declaration!B96</f>
        <v/>
      </c>
      <c r="B78" s="78">
        <f>Declaration!D96</f>
        <v>0</v>
      </c>
      <c r="C78" s="135">
        <f t="shared" si="31"/>
        <v>0</v>
      </c>
      <c r="D78" s="86"/>
      <c r="E78" s="16"/>
      <c r="F78" s="83"/>
      <c r="G78" s="61"/>
      <c r="H78" s="62"/>
      <c r="I78" s="130"/>
    </row>
    <row r="79" spans="1:10" ht="21.9" hidden="1" customHeight="1">
      <c r="A79" s="79" t="str">
        <f>Declaration!B97</f>
        <v/>
      </c>
      <c r="B79" s="78">
        <f>Declaration!D97</f>
        <v>0</v>
      </c>
      <c r="C79" s="135">
        <f t="shared" si="31"/>
        <v>0</v>
      </c>
      <c r="D79" s="86"/>
      <c r="E79" s="16"/>
      <c r="F79" s="83"/>
      <c r="G79" s="61"/>
      <c r="H79" s="62"/>
      <c r="I79" s="130"/>
    </row>
    <row r="80" spans="1:10" ht="21.9" hidden="1" customHeight="1">
      <c r="A80" s="79" t="str">
        <f>Declaration!B98</f>
        <v/>
      </c>
      <c r="B80" s="78">
        <f>Declaration!D98</f>
        <v>0</v>
      </c>
      <c r="C80" s="135">
        <f t="shared" si="31"/>
        <v>0</v>
      </c>
      <c r="D80" s="86"/>
      <c r="E80" s="16" t="s">
        <v>13</v>
      </c>
      <c r="F80" s="83"/>
      <c r="G80" s="61"/>
      <c r="H80" s="62"/>
      <c r="I80" s="130"/>
    </row>
    <row r="81" spans="1:10" ht="21.9" hidden="1"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79" t="str">
        <f>Declaration!B108</f>
        <v/>
      </c>
      <c r="B89" s="78">
        <f>Declaration!D108</f>
        <v>0</v>
      </c>
      <c r="C89" s="135">
        <f t="shared" si="36"/>
        <v>0</v>
      </c>
      <c r="D89" s="87"/>
      <c r="E89" s="16"/>
      <c r="F89" s="83"/>
      <c r="G89" s="61"/>
      <c r="H89" s="62"/>
      <c r="I89" s="130"/>
    </row>
    <row r="90" spans="1:10" ht="21.9" hidden="1" customHeight="1">
      <c r="A90" s="79" t="str">
        <f>Declaration!B109</f>
        <v/>
      </c>
      <c r="B90" s="78">
        <f>Declaration!D109</f>
        <v>0</v>
      </c>
      <c r="C90" s="135">
        <f t="shared" si="36"/>
        <v>0</v>
      </c>
      <c r="D90" s="87"/>
      <c r="E90" s="16"/>
      <c r="F90" s="83"/>
      <c r="G90" s="61"/>
      <c r="H90" s="62"/>
      <c r="I90" s="130"/>
    </row>
    <row r="91" spans="1:10" ht="21.9" hidden="1" customHeight="1">
      <c r="A91" s="79" t="str">
        <f>Declaration!B110</f>
        <v/>
      </c>
      <c r="B91" s="78">
        <f>Declaration!D110</f>
        <v>0</v>
      </c>
      <c r="C91" s="135">
        <f t="shared" si="36"/>
        <v>0</v>
      </c>
      <c r="D91" s="87"/>
      <c r="E91" s="16" t="s">
        <v>15</v>
      </c>
      <c r="F91" s="83"/>
      <c r="G91" s="61"/>
      <c r="H91" s="62"/>
      <c r="I91" s="130"/>
    </row>
    <row r="92" spans="1:10" ht="21.9" hidden="1" customHeight="1">
      <c r="A92" s="79" t="str">
        <f>Declaration!B111</f>
        <v/>
      </c>
      <c r="B92" s="78">
        <f>Declaration!D111</f>
        <v>0</v>
      </c>
      <c r="C92" s="135">
        <f t="shared" si="36"/>
        <v>0</v>
      </c>
      <c r="D92" s="87"/>
      <c r="E92" s="16" t="s">
        <v>15</v>
      </c>
      <c r="F92" s="83"/>
      <c r="G92" s="61"/>
      <c r="H92" s="62"/>
      <c r="I92" s="130"/>
    </row>
    <row r="93" spans="1:10" ht="21.9"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8" t="s">
        <v>53</v>
      </c>
      <c r="B96" s="78" t="str">
        <f>Declaration!G117</f>
        <v>https://www.ramxeed.com/quality-and-environment-initiatives/environment-compliance/</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8" t="str">
        <f>Declaration!B126</f>
        <v/>
      </c>
      <c r="B104" s="78">
        <f>Declaration!D126</f>
        <v>0</v>
      </c>
      <c r="C104" s="135">
        <f t="shared" si="44"/>
        <v>0</v>
      </c>
      <c r="D104" s="191"/>
      <c r="E104" s="16"/>
      <c r="F104" s="83"/>
      <c r="G104" s="61"/>
      <c r="H104" s="62"/>
      <c r="I104" s="130"/>
    </row>
    <row r="105" spans="1:10" ht="24.9" hidden="1" customHeight="1">
      <c r="A105" s="78" t="str">
        <f>Declaration!B127</f>
        <v/>
      </c>
      <c r="B105" s="78">
        <f>Declaration!D127</f>
        <v>0</v>
      </c>
      <c r="C105" s="135">
        <f t="shared" si="44"/>
        <v>0</v>
      </c>
      <c r="D105" s="191"/>
      <c r="E105" s="16"/>
      <c r="F105" s="83"/>
      <c r="G105" s="61"/>
      <c r="H105" s="62"/>
      <c r="I105" s="130"/>
    </row>
    <row r="106" spans="1:10" ht="24.9" hidden="1" customHeight="1">
      <c r="A106" s="78" t="str">
        <f>Declaration!B128</f>
        <v/>
      </c>
      <c r="B106" s="78">
        <f>Declaration!D128</f>
        <v>0</v>
      </c>
      <c r="C106" s="135">
        <f t="shared" si="44"/>
        <v>0</v>
      </c>
      <c r="D106" s="191"/>
      <c r="E106" s="16"/>
      <c r="F106" s="83"/>
      <c r="G106" s="61"/>
      <c r="H106" s="62"/>
      <c r="I106" s="130"/>
    </row>
    <row r="107" spans="1:10" ht="24.9"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 hidden="1" customHeight="1">
      <c r="A120" s="134" t="str">
        <f>Declaration!AA18</f>
        <v/>
      </c>
      <c r="B120" s="78"/>
      <c r="C120" s="135">
        <f t="shared" si="49"/>
        <v>0</v>
      </c>
      <c r="D120" s="218"/>
      <c r="E120" s="16"/>
      <c r="F120" s="83"/>
      <c r="G120" s="61"/>
      <c r="H120" s="62"/>
      <c r="I120" s="130"/>
      <c r="K120" s="133"/>
    </row>
    <row r="121" spans="1:12" ht="24.9" hidden="1" customHeight="1">
      <c r="A121" s="134" t="str">
        <f>Declaration!AA19</f>
        <v/>
      </c>
      <c r="B121" s="78"/>
      <c r="C121" s="135">
        <f t="shared" si="49"/>
        <v>0</v>
      </c>
      <c r="D121" s="218"/>
      <c r="E121" s="16"/>
      <c r="F121" s="83"/>
      <c r="G121" s="61"/>
      <c r="H121" s="62"/>
      <c r="I121" s="130"/>
      <c r="K121" s="133"/>
    </row>
    <row r="122" spans="1:12" ht="24.9" hidden="1" customHeight="1">
      <c r="A122" s="134" t="str">
        <f>Declaration!AA20</f>
        <v/>
      </c>
      <c r="B122" s="78"/>
      <c r="C122" s="135">
        <f t="shared" si="49"/>
        <v>0</v>
      </c>
      <c r="D122" s="84"/>
      <c r="E122" s="16" t="s">
        <v>15</v>
      </c>
      <c r="F122" s="83"/>
      <c r="G122" s="61"/>
      <c r="H122" s="62"/>
      <c r="I122" s="130"/>
      <c r="K122" s="133"/>
    </row>
    <row r="123" spans="1:12" ht="24.9" hidden="1" customHeight="1">
      <c r="A123" s="134" t="str">
        <f>Declaration!AA21</f>
        <v/>
      </c>
      <c r="B123" s="78"/>
      <c r="C123" s="135">
        <f t="shared" si="49"/>
        <v>0</v>
      </c>
      <c r="D123" s="84"/>
      <c r="E123" s="16" t="s">
        <v>15</v>
      </c>
      <c r="F123" s="83"/>
      <c r="G123" s="61"/>
      <c r="H123" s="62"/>
      <c r="I123" s="130"/>
      <c r="K123" s="133"/>
    </row>
    <row r="124" spans="1:12" ht="24.9"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4" customWidth="1"/>
    <col min="2" max="2" width="34.9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90625" style="344" customWidth="1"/>
    <col min="10" max="10" width="23.26953125" style="344" customWidth="1"/>
    <col min="11" max="11" width="39.7265625" style="344" customWidth="1"/>
    <col min="12" max="12" width="47.7265625" style="344" customWidth="1"/>
    <col min="13" max="13" width="36.26953125" style="344" customWidth="1"/>
    <col min="14" max="14" width="15.08984375" style="344" hidden="1" customWidth="1"/>
    <col min="15" max="15" width="18.7265625" style="344" hidden="1" customWidth="1"/>
    <col min="16" max="16" width="14.089843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089843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1b346dad-8a15-4ce7-a19a-07d981b0c5e2"/>
    <ds:schemaRef ds:uri="http://schemas.microsoft.com/office/infopath/2007/PartnerControls"/>
    <ds:schemaRef ds:uri="a54701f6-876b-4337-a24e-543e1bd311e6"/>
    <ds:schemaRef ds:uri="http://purl.org/dc/dcmitype/"/>
    <ds:schemaRef ds:uri="http://purl.org/dc/term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Hirayama,Tomohisa/平山　智久</cp:lastModifiedBy>
  <cp:revision/>
  <dcterms:created xsi:type="dcterms:W3CDTF">2010-06-21T21:00:23Z</dcterms:created>
  <dcterms:modified xsi:type="dcterms:W3CDTF">2025-12-12T09:33:25Z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_MarkAsFinal">
    <vt:bool>true</vt:bool>
  </property>
</Properties>
</file>